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130" windowWidth="19420" windowHeight="11020" activeTab="2"/>
  </bookViews>
  <sheets>
    <sheet name="REAL 2017" sheetId="8" r:id="rId1"/>
    <sheet name="REAL 2018" sheetId="7" r:id="rId2"/>
    <sheet name="REAL 2017 2018" sheetId="6" r:id="rId3"/>
    <sheet name="2017" sheetId="4" r:id="rId4"/>
    <sheet name="2018" sheetId="1" r:id="rId5"/>
    <sheet name="2018 TOTAL" sheetId="5" r:id="rId6"/>
    <sheet name="Feuil2" sheetId="2" r:id="rId7"/>
    <sheet name="Feuil3" sheetId="3" r:id="rId8"/>
  </sheets>
  <definedNames>
    <definedName name="_xlnm.Print_Area" localSheetId="3">'2017'!$A$1:$J$90</definedName>
    <definedName name="_xlnm.Print_Area" localSheetId="4">'2018'!$A$5:$J$93</definedName>
    <definedName name="_xlnm.Print_Area" localSheetId="5">'2018 TOTAL'!$A$5:$J$137</definedName>
  </definedNames>
  <calcPr calcId="145621"/>
</workbook>
</file>

<file path=xl/calcChain.xml><?xml version="1.0" encoding="utf-8"?>
<calcChain xmlns="http://schemas.openxmlformats.org/spreadsheetml/2006/main">
  <c r="F17" i="6" l="1"/>
  <c r="F14" i="6"/>
  <c r="F10" i="6"/>
  <c r="F8" i="6"/>
  <c r="C12" i="6"/>
  <c r="C8" i="6"/>
  <c r="C6" i="6"/>
  <c r="F10" i="7"/>
  <c r="C8" i="7"/>
  <c r="C12" i="7"/>
  <c r="C6" i="7"/>
  <c r="C8" i="8" l="1"/>
  <c r="C6" i="8"/>
  <c r="C12" i="8"/>
  <c r="E21" i="8" l="1"/>
  <c r="F20" i="8"/>
  <c r="C20" i="8"/>
  <c r="C14" i="8"/>
  <c r="C21" i="8" s="1"/>
  <c r="B14" i="8"/>
  <c r="B21" i="8" s="1"/>
  <c r="F10" i="8"/>
  <c r="F21" i="8" s="1"/>
  <c r="C9" i="8"/>
  <c r="B9" i="8"/>
  <c r="E6" i="6" l="1"/>
  <c r="E21" i="7"/>
  <c r="F20" i="7"/>
  <c r="C20" i="7"/>
  <c r="C14" i="7"/>
  <c r="C21" i="7" s="1"/>
  <c r="B14" i="7"/>
  <c r="B21" i="7" s="1"/>
  <c r="F21" i="7"/>
  <c r="C9" i="7"/>
  <c r="B9" i="7"/>
  <c r="E21" i="6"/>
  <c r="F20" i="6"/>
  <c r="C20" i="6"/>
  <c r="C14" i="6"/>
  <c r="C21" i="6" s="1"/>
  <c r="B14" i="6"/>
  <c r="B21" i="6" s="1"/>
  <c r="B12" i="6"/>
  <c r="C9" i="6"/>
  <c r="B9" i="6"/>
  <c r="F21" i="6"/>
  <c r="B6" i="6"/>
  <c r="I128" i="5" l="1"/>
  <c r="I131" i="5"/>
  <c r="I68" i="1"/>
  <c r="I127" i="5" l="1"/>
  <c r="I117" i="5"/>
  <c r="I74" i="1"/>
  <c r="E95" i="5"/>
  <c r="I56" i="1"/>
  <c r="I99" i="5"/>
  <c r="E56" i="1"/>
  <c r="J64" i="1" l="1"/>
  <c r="J63" i="1"/>
  <c r="J52" i="4"/>
  <c r="J34" i="4"/>
  <c r="J23" i="4"/>
  <c r="J21" i="4"/>
  <c r="J18" i="4"/>
  <c r="J15" i="4"/>
  <c r="I136" i="5"/>
  <c r="J117" i="5"/>
  <c r="K116" i="5"/>
  <c r="J115" i="5"/>
  <c r="J113" i="5"/>
  <c r="E115" i="5"/>
  <c r="J112" i="5"/>
  <c r="J111" i="5"/>
  <c r="J110" i="5"/>
  <c r="I101" i="5"/>
  <c r="I100" i="5"/>
  <c r="J102" i="5"/>
  <c r="I97" i="5"/>
  <c r="I96" i="5"/>
  <c r="I95" i="5"/>
  <c r="I93" i="5"/>
  <c r="J92" i="5"/>
  <c r="J81" i="5"/>
  <c r="I69" i="5"/>
  <c r="J69" i="5" s="1"/>
  <c r="J64" i="5"/>
  <c r="I54" i="5"/>
  <c r="I70" i="5" s="1"/>
  <c r="J49" i="5"/>
  <c r="I38" i="5"/>
  <c r="J37" i="5"/>
  <c r="J32" i="5"/>
  <c r="J27" i="5"/>
  <c r="J24" i="5"/>
  <c r="J21" i="5"/>
  <c r="I78" i="4"/>
  <c r="E72" i="4"/>
  <c r="I58" i="4"/>
  <c r="I57" i="4"/>
  <c r="E56" i="4"/>
  <c r="I56" i="4" s="1"/>
  <c r="I54" i="4"/>
  <c r="I39" i="4"/>
  <c r="I41" i="4" s="1"/>
  <c r="I23" i="4"/>
  <c r="J38" i="5" l="1"/>
  <c r="J93" i="5"/>
  <c r="K117" i="5"/>
  <c r="J39" i="4"/>
  <c r="J41" i="4" s="1"/>
  <c r="I103" i="5"/>
  <c r="I137" i="5" s="1"/>
  <c r="J98" i="5"/>
  <c r="J103" i="5" s="1"/>
  <c r="J54" i="5"/>
  <c r="J70" i="5" s="1"/>
  <c r="J52" i="1" l="1"/>
  <c r="J54" i="1" s="1"/>
  <c r="J33" i="1"/>
  <c r="J20" i="1"/>
  <c r="J15" i="1"/>
  <c r="J22" i="1" l="1"/>
  <c r="I38" i="1"/>
  <c r="J38" i="1" s="1"/>
  <c r="I40" i="1" l="1"/>
  <c r="J40" i="1"/>
  <c r="I58" i="1" l="1"/>
  <c r="I57" i="1"/>
  <c r="I54" i="1"/>
  <c r="J59" i="1" l="1"/>
  <c r="J61" i="1" l="1"/>
  <c r="I81" i="1" l="1"/>
  <c r="I61" i="4"/>
  <c r="I79" i="4" s="1"/>
  <c r="I61" i="1" l="1"/>
  <c r="I22" i="1"/>
  <c r="I82" i="1" l="1"/>
  <c r="I139" i="5" s="1"/>
</calcChain>
</file>

<file path=xl/sharedStrings.xml><?xml version="1.0" encoding="utf-8"?>
<sst xmlns="http://schemas.openxmlformats.org/spreadsheetml/2006/main" count="1210" uniqueCount="196">
  <si>
    <t>bilan CNAV 2017 2018</t>
  </si>
  <si>
    <t>Compte d'imputation</t>
  </si>
  <si>
    <t>N° de facture</t>
  </si>
  <si>
    <t xml:space="preserve">Fournisseur </t>
  </si>
  <si>
    <t>Objet de la facture</t>
  </si>
  <si>
    <t>Montant de la facture</t>
  </si>
  <si>
    <t>Date du</t>
  </si>
  <si>
    <t>service fait</t>
  </si>
  <si>
    <t>Date de paiement</t>
  </si>
  <si>
    <t>Mode de paiement (chèque, CB, …)</t>
  </si>
  <si>
    <t>Montant de la facture à imputer au projet</t>
  </si>
  <si>
    <t>Compte 60 : Achats</t>
  </si>
  <si>
    <t>Comptes 61 : Services extérieurs</t>
  </si>
  <si>
    <t>Comptes 62 : Autres services extérieurs</t>
  </si>
  <si>
    <t>Comptes 64 : Charges de personnel</t>
  </si>
  <si>
    <t>Comptes 65 : Autres charges de gestion courante et charges de gestion technique</t>
  </si>
  <si>
    <t xml:space="preserve">Total: </t>
  </si>
  <si>
    <t>MAISON POUR TOUS</t>
  </si>
  <si>
    <t>VILLE ARGENTEUIL</t>
  </si>
  <si>
    <t>VIREMENT</t>
  </si>
  <si>
    <t>MOINS DE SUB CAR ANILATEUR INFOR BENEVOLES</t>
  </si>
  <si>
    <t>VILLE D'ARGENTEUIL</t>
  </si>
  <si>
    <t>LOCAUX ET ENTRETIEN</t>
  </si>
  <si>
    <t>SNCF</t>
  </si>
  <si>
    <t>alimentation</t>
  </si>
  <si>
    <t>LECLERC</t>
  </si>
  <si>
    <t>CB</t>
  </si>
  <si>
    <t>CARREFOUR</t>
  </si>
  <si>
    <t>CHQ</t>
  </si>
  <si>
    <t>SIMPLY MARKET</t>
  </si>
  <si>
    <t>TOTAL</t>
  </si>
  <si>
    <t>CITY MARKET</t>
  </si>
  <si>
    <t>achat animation seniors</t>
  </si>
  <si>
    <t>Alimentation</t>
  </si>
  <si>
    <t>transport</t>
  </si>
  <si>
    <t>DEPL SORTIES CULT</t>
  </si>
  <si>
    <t>JFCARS</t>
  </si>
  <si>
    <t>31/1082017</t>
  </si>
  <si>
    <t>FRAIS DE DEPL 2017</t>
  </si>
  <si>
    <t>ENTREE VISITE CONF</t>
  </si>
  <si>
    <t>SORTIES CULT</t>
  </si>
  <si>
    <t>musée memorial Shoa</t>
  </si>
  <si>
    <t>musée de la moisson</t>
  </si>
  <si>
    <t>domaine de courson</t>
  </si>
  <si>
    <t>hotel de ville ARRAS</t>
  </si>
  <si>
    <t>chapelle expiatoire</t>
  </si>
  <si>
    <t>musée de la nacre</t>
  </si>
  <si>
    <t>cite du cinéma luc besson</t>
  </si>
  <si>
    <t>cathedrale orthodoxe</t>
  </si>
  <si>
    <t>SHOP TEXT</t>
  </si>
  <si>
    <t>materiel atelier</t>
  </si>
  <si>
    <t>fournItures</t>
  </si>
  <si>
    <t>petit materiel</t>
  </si>
  <si>
    <t>BRUNEAU</t>
  </si>
  <si>
    <t>appareil photo</t>
  </si>
  <si>
    <t>Spectacle theatre</t>
  </si>
  <si>
    <t>château auvers</t>
  </si>
  <si>
    <t>musee gendarmerie</t>
  </si>
  <si>
    <t>musee immigration</t>
  </si>
  <si>
    <t>musee de la photographie</t>
  </si>
  <si>
    <t>baie de somme</t>
  </si>
  <si>
    <t>château de malmaison</t>
  </si>
  <si>
    <t>château de Rambouillet</t>
  </si>
  <si>
    <t>musée de l'outil</t>
  </si>
  <si>
    <t>musée toile de jouy</t>
  </si>
  <si>
    <t>23/02/2018/2018</t>
  </si>
  <si>
    <t>23/02/2018/2019</t>
  </si>
  <si>
    <t>LIDL</t>
  </si>
  <si>
    <t>BOULANGERIE DE LA DALLE</t>
  </si>
  <si>
    <t>ESP</t>
  </si>
  <si>
    <t>METRO</t>
  </si>
  <si>
    <t>ACTION AUCHAN</t>
  </si>
  <si>
    <t>MERCERIE C PRENANT</t>
  </si>
  <si>
    <t>AUCHAN</t>
  </si>
  <si>
    <t>CITYMARKET</t>
  </si>
  <si>
    <t>SALAIRE janv à dec 2018</t>
  </si>
  <si>
    <t>frais personnel</t>
  </si>
  <si>
    <t>PRO'JET</t>
  </si>
  <si>
    <t>SALAIRE janv à dec 2017</t>
  </si>
  <si>
    <t>FRAIS DE DEPL 2018</t>
  </si>
  <si>
    <t>SISTVO</t>
  </si>
  <si>
    <t>ESTTP208</t>
  </si>
  <si>
    <t xml:space="preserve">expert comptable </t>
  </si>
  <si>
    <t>CAC</t>
  </si>
  <si>
    <t>REFLEX</t>
  </si>
  <si>
    <t>entretien photocopieur</t>
  </si>
  <si>
    <t>LOG ASSIST</t>
  </si>
  <si>
    <t>entretien informatique</t>
  </si>
  <si>
    <t>FIGETEC</t>
  </si>
  <si>
    <t>COMUTEL</t>
  </si>
  <si>
    <t>entretien téléphone</t>
  </si>
  <si>
    <t>AIGA</t>
  </si>
  <si>
    <t>Logiciel de gestion des adhérents</t>
  </si>
  <si>
    <t>entretien reparation</t>
  </si>
  <si>
    <t>MAIF</t>
  </si>
  <si>
    <t>assurance générale</t>
  </si>
  <si>
    <t>GE CAPITAL</t>
  </si>
  <si>
    <t>BNP LEASE GROUP</t>
  </si>
  <si>
    <t>INDIGO</t>
  </si>
  <si>
    <t>locations</t>
  </si>
  <si>
    <t>medecine du travail 2017</t>
  </si>
  <si>
    <t>medecine du travail 2018</t>
  </si>
  <si>
    <t>FICHE DE PAYE 31/12/2017</t>
  </si>
  <si>
    <t>fournitures adm</t>
  </si>
  <si>
    <t>CER France</t>
  </si>
  <si>
    <t>MAD</t>
  </si>
  <si>
    <t>Frais Postaux</t>
  </si>
  <si>
    <t>Affranchissement</t>
  </si>
  <si>
    <t>LA POSTE</t>
  </si>
  <si>
    <t>ORANGE COUD ECO</t>
  </si>
  <si>
    <t>frais telecom</t>
  </si>
  <si>
    <t xml:space="preserve">abonnement et consommation </t>
  </si>
  <si>
    <t>frais bancaires</t>
  </si>
  <si>
    <t>CAISSE EPARGNE</t>
  </si>
  <si>
    <t>abonnement et service</t>
  </si>
  <si>
    <t>cotisation</t>
  </si>
  <si>
    <t>FEDERATION CS 95</t>
  </si>
  <si>
    <t>adhesion fédération</t>
  </si>
  <si>
    <t>bureau vallee et Bruneau</t>
  </si>
  <si>
    <t>fournitures administratives</t>
  </si>
  <si>
    <t>gd livre</t>
  </si>
  <si>
    <t>honoraire</t>
  </si>
  <si>
    <t>assurance</t>
  </si>
  <si>
    <t>crédit bail photocopieuse</t>
  </si>
  <si>
    <t>crédit bail théléphonie</t>
  </si>
  <si>
    <t>location place de parking salarié</t>
  </si>
  <si>
    <t>animateur</t>
  </si>
  <si>
    <t>INFORMATIQUE</t>
  </si>
  <si>
    <t>ORANGE SFR</t>
  </si>
  <si>
    <t>VAL</t>
  </si>
  <si>
    <t>ECRIVAINS PUBLICS</t>
  </si>
  <si>
    <t>Sarthe, Jobard, Hemet</t>
  </si>
  <si>
    <t>ADMINISTRATION</t>
  </si>
  <si>
    <t>D,Malabre</t>
  </si>
  <si>
    <t>J, Ladanne</t>
  </si>
  <si>
    <t>L,Boigard, Debonne, Riquier</t>
  </si>
  <si>
    <t>CAFE SENIORS ET ANIMATIONS</t>
  </si>
  <si>
    <t>Hollander,San José, Lejan</t>
  </si>
  <si>
    <t>SOUS TOTAUX</t>
  </si>
  <si>
    <t>Brasserie ARRAS</t>
  </si>
  <si>
    <t>000066</t>
  </si>
  <si>
    <t>2017 2018</t>
  </si>
  <si>
    <t>fournitures</t>
  </si>
  <si>
    <t>Porteur du projet :</t>
  </si>
  <si>
    <t>Responsable comptable :</t>
  </si>
  <si>
    <t>Cachet de la structure</t>
  </si>
  <si>
    <t>Nom :</t>
  </si>
  <si>
    <t xml:space="preserve">Prénom : </t>
  </si>
  <si>
    <t>Fonction :</t>
  </si>
  <si>
    <t>Signature :</t>
  </si>
  <si>
    <t>Centre Social La Maison Pour Tous</t>
  </si>
  <si>
    <t>Bernard RODARIE</t>
  </si>
  <si>
    <t>Président</t>
  </si>
  <si>
    <t>Nom : NHARI</t>
  </si>
  <si>
    <t>Prénom : Sakina</t>
  </si>
  <si>
    <t>Fonction : Directrice</t>
  </si>
  <si>
    <t>Bordereau récapitulatif des dépenses du projet</t>
  </si>
  <si>
    <t>Dépenses de fonctionnement liées au projet 2017</t>
  </si>
  <si>
    <t xml:space="preserve"> Dépenses de fonctionnement liées au projet 2018</t>
  </si>
  <si>
    <t xml:space="preserve"> </t>
  </si>
  <si>
    <t>29:01:2018</t>
  </si>
  <si>
    <t>Annexe : Budget réalisé 2017/2018</t>
  </si>
  <si>
    <t>DEPENSES</t>
  </si>
  <si>
    <t>RECETTES</t>
  </si>
  <si>
    <t>Libellé</t>
  </si>
  <si>
    <t xml:space="preserve">Montant prévisionnel
2017/2018 </t>
  </si>
  <si>
    <t>Montant définitif</t>
  </si>
  <si>
    <t>1. Frais de personnel</t>
  </si>
  <si>
    <t xml:space="preserve">1. Ressources propres </t>
  </si>
  <si>
    <t xml:space="preserve">dont charges sociales </t>
  </si>
  <si>
    <t>2. Fonctionnement des activités
(location de salle, petit matériel, etc)</t>
  </si>
  <si>
    <r>
      <t xml:space="preserve">2. Financement(s) privé(s) 
- entreprises et fondations/ VALORISATION
</t>
    </r>
    <r>
      <rPr>
        <sz val="11"/>
        <rFont val="Arial"/>
        <family val="2"/>
      </rPr>
      <t>(à préciser)</t>
    </r>
  </si>
  <si>
    <t>3. Impôts et taxes</t>
  </si>
  <si>
    <t>Impôts et taxes sur rémunérations</t>
  </si>
  <si>
    <r>
      <t xml:space="preserve">3. Autres financement 
</t>
    </r>
    <r>
      <rPr>
        <sz val="11"/>
        <rFont val="Arial"/>
        <family val="2"/>
      </rPr>
      <t>(vente de produits, etc à préciser)</t>
    </r>
  </si>
  <si>
    <t>Autres impôts et taxes</t>
  </si>
  <si>
    <r>
      <t xml:space="preserve">4. Invités / partenariats / intervenants
</t>
    </r>
    <r>
      <rPr>
        <sz val="11"/>
        <rFont val="Arial"/>
        <family val="2"/>
      </rPr>
      <t>(rémunérations d'intervenants, frais de transport et d'hébergement, etc.)</t>
    </r>
  </si>
  <si>
    <r>
      <t xml:space="preserve">4. Subvention CNAV </t>
    </r>
    <r>
      <rPr>
        <sz val="11"/>
        <rFont val="Arial"/>
        <family val="2"/>
      </rPr>
      <t>(montant attribué par convention)</t>
    </r>
  </si>
  <si>
    <r>
      <t xml:space="preserve">5. Immobilisations incorporelles
</t>
    </r>
    <r>
      <rPr>
        <sz val="11"/>
        <rFont val="Arial"/>
        <family val="2"/>
      </rPr>
      <t>(frais de recherches et développement, logiciels, etc.)</t>
    </r>
  </si>
  <si>
    <t>6. Immobilisations corporelles</t>
  </si>
  <si>
    <r>
      <t xml:space="preserve">5. Subvention Etat - collectivités
</t>
    </r>
    <r>
      <rPr>
        <sz val="11"/>
        <rFont val="Arial"/>
        <family val="2"/>
      </rPr>
      <t>COMMUNE ARGENTEUIL</t>
    </r>
    <r>
      <rPr>
        <b/>
        <sz val="11"/>
        <rFont val="Arial"/>
        <family val="2"/>
      </rPr>
      <t xml:space="preserve">
                                   </t>
    </r>
  </si>
  <si>
    <t>Matériel de transport</t>
  </si>
  <si>
    <t xml:space="preserve">Bâtiment </t>
  </si>
  <si>
    <t>Mobilier de bureau</t>
  </si>
  <si>
    <r>
      <t xml:space="preserve">6. Autres subventions publiques
</t>
    </r>
    <r>
      <rPr>
        <sz val="11"/>
        <rFont val="Arial"/>
        <family val="2"/>
      </rPr>
      <t>(à préciser)</t>
    </r>
  </si>
  <si>
    <t>Matériel informatique</t>
  </si>
  <si>
    <t>7. Autres charges</t>
  </si>
  <si>
    <t>DEFICIT</t>
  </si>
  <si>
    <t>EXCEDENT</t>
  </si>
  <si>
    <t>TOTAL DEPENSES</t>
  </si>
  <si>
    <t xml:space="preserve">TOTAL DES RESSOURCES </t>
  </si>
  <si>
    <t>Argenteuil, le 25 juin 2019</t>
  </si>
  <si>
    <t>Bernard RODARIE, Président</t>
  </si>
  <si>
    <t>Annexe : Budget réalisé 2017</t>
  </si>
  <si>
    <t xml:space="preserve">Montant prévisionnel
2018 </t>
  </si>
  <si>
    <t>Annexe : Budget réalisé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</si>
</sst>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#,##0.00\ &quot;€&quot;"/>
    <numFmt numFmtId="166" formatCode="_-* #,##0.00\ [$€]_-;\-* #,##0.00\ [$€]_-;_-* &quot;-&quot;??\ [$€]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25"/>
      <color theme="1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color theme="1"/>
      <name val="Bookman Old Style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gray0625">
        <fgColor theme="3" tint="0.59996337778862885"/>
        <bgColor rgb="FF99FF99"/>
      </patternFill>
    </fill>
    <fill>
      <patternFill patternType="gray0625">
        <fgColor theme="3" tint="0.59996337778862885"/>
        <bgColor theme="0" tint="-0.14999847407452621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3" fillId="0" borderId="0"/>
    <xf numFmtId="0" fontId="24" fillId="0" borderId="0"/>
    <xf numFmtId="9" fontId="20" fillId="0" borderId="0" applyFont="0" applyFill="0" applyBorder="0" applyAlignment="0" applyProtection="0"/>
  </cellStyleXfs>
  <cellXfs count="233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4" fillId="2" borderId="5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9" fontId="4" fillId="2" borderId="6" xfId="0" applyNumberFormat="1" applyFont="1" applyFill="1" applyBorder="1" applyAlignment="1">
      <alignment vertical="center"/>
    </xf>
    <xf numFmtId="9" fontId="0" fillId="0" borderId="0" xfId="0" applyNumberFormat="1"/>
    <xf numFmtId="0" fontId="4" fillId="0" borderId="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14" fontId="4" fillId="2" borderId="6" xfId="0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4" fontId="4" fillId="2" borderId="11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4" fontId="4" fillId="2" borderId="14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6" fillId="2" borderId="7" xfId="0" applyNumberFormat="1" applyFont="1" applyFill="1" applyBorder="1" applyAlignment="1">
      <alignment vertical="center"/>
    </xf>
    <xf numFmtId="0" fontId="0" fillId="0" borderId="15" xfId="0" applyBorder="1"/>
    <xf numFmtId="9" fontId="4" fillId="2" borderId="15" xfId="0" applyNumberFormat="1" applyFont="1" applyFill="1" applyBorder="1" applyAlignment="1">
      <alignment vertical="center"/>
    </xf>
    <xf numFmtId="2" fontId="0" fillId="0" borderId="15" xfId="0" applyNumberFormat="1" applyBorder="1"/>
    <xf numFmtId="2" fontId="4" fillId="2" borderId="7" xfId="0" applyNumberFormat="1" applyFont="1" applyFill="1" applyBorder="1" applyAlignment="1">
      <alignment vertical="center"/>
    </xf>
    <xf numFmtId="9" fontId="0" fillId="0" borderId="0" xfId="0" applyNumberFormat="1" applyBorder="1"/>
    <xf numFmtId="0" fontId="0" fillId="0" borderId="0" xfId="0" applyBorder="1"/>
    <xf numFmtId="0" fontId="4" fillId="0" borderId="7" xfId="0" applyFont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4" fontId="12" fillId="0" borderId="5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2" fontId="13" fillId="0" borderId="15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vertical="center"/>
    </xf>
    <xf numFmtId="9" fontId="0" fillId="0" borderId="6" xfId="0" applyNumberFormat="1" applyBorder="1"/>
    <xf numFmtId="2" fontId="4" fillId="2" borderId="15" xfId="0" applyNumberFormat="1" applyFont="1" applyFill="1" applyBorder="1" applyAlignment="1">
      <alignment vertical="center"/>
    </xf>
    <xf numFmtId="2" fontId="14" fillId="2" borderId="15" xfId="0" applyNumberFormat="1" applyFont="1" applyFill="1" applyBorder="1" applyAlignment="1">
      <alignment vertical="center"/>
    </xf>
    <xf numFmtId="2" fontId="0" fillId="0" borderId="0" xfId="0" applyNumberFormat="1"/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/>
    <xf numFmtId="3" fontId="4" fillId="2" borderId="11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vertical="center"/>
    </xf>
    <xf numFmtId="14" fontId="12" fillId="0" borderId="11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49" fontId="4" fillId="2" borderId="11" xfId="0" applyNumberFormat="1" applyFont="1" applyFill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0" borderId="24" xfId="0" applyBorder="1"/>
    <xf numFmtId="14" fontId="4" fillId="3" borderId="11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2" fontId="11" fillId="0" borderId="15" xfId="0" applyNumberFormat="1" applyFont="1" applyBorder="1"/>
    <xf numFmtId="2" fontId="6" fillId="3" borderId="7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2" fontId="0" fillId="0" borderId="0" xfId="0" applyNumberFormat="1" applyFill="1" applyBorder="1"/>
    <xf numFmtId="0" fontId="4" fillId="3" borderId="5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0" fontId="0" fillId="0" borderId="25" xfId="0" applyBorder="1"/>
    <xf numFmtId="0" fontId="0" fillId="0" borderId="23" xfId="0" applyBorder="1"/>
    <xf numFmtId="14" fontId="4" fillId="0" borderId="7" xfId="0" applyNumberFormat="1" applyFont="1" applyFill="1" applyBorder="1" applyAlignment="1">
      <alignment vertical="center"/>
    </xf>
    <xf numFmtId="2" fontId="0" fillId="0" borderId="24" xfId="0" applyNumberFormat="1" applyBorder="1"/>
    <xf numFmtId="2" fontId="4" fillId="2" borderId="24" xfId="0" applyNumberFormat="1" applyFont="1" applyFill="1" applyBorder="1" applyAlignment="1">
      <alignment vertical="center"/>
    </xf>
    <xf numFmtId="2" fontId="0" fillId="0" borderId="11" xfId="0" applyNumberFormat="1" applyFill="1" applyBorder="1"/>
    <xf numFmtId="0" fontId="6" fillId="2" borderId="26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2" fontId="0" fillId="0" borderId="19" xfId="0" applyNumberFormat="1" applyBorder="1"/>
    <xf numFmtId="2" fontId="13" fillId="0" borderId="19" xfId="0" applyNumberFormat="1" applyFont="1" applyFill="1" applyBorder="1"/>
    <xf numFmtId="0" fontId="4" fillId="2" borderId="27" xfId="0" applyFont="1" applyFill="1" applyBorder="1" applyAlignment="1">
      <alignment vertical="center"/>
    </xf>
    <xf numFmtId="2" fontId="6" fillId="3" borderId="19" xfId="0" applyNumberFormat="1" applyFont="1" applyFill="1" applyBorder="1" applyAlignment="1">
      <alignment vertical="center"/>
    </xf>
    <xf numFmtId="0" fontId="0" fillId="0" borderId="28" xfId="0" applyBorder="1"/>
    <xf numFmtId="1" fontId="4" fillId="2" borderId="5" xfId="0" applyNumberFormat="1" applyFont="1" applyFill="1" applyBorder="1" applyAlignment="1">
      <alignment vertical="center"/>
    </xf>
    <xf numFmtId="0" fontId="0" fillId="0" borderId="0" xfId="0" applyFill="1"/>
    <xf numFmtId="0" fontId="15" fillId="4" borderId="26" xfId="0" applyFont="1" applyFill="1" applyBorder="1"/>
    <xf numFmtId="0" fontId="16" fillId="4" borderId="31" xfId="0" applyFont="1" applyFill="1" applyBorder="1"/>
    <xf numFmtId="0" fontId="17" fillId="4" borderId="31" xfId="0" applyFont="1" applyFill="1" applyBorder="1" applyAlignment="1"/>
    <xf numFmtId="0" fontId="15" fillId="4" borderId="31" xfId="0" applyFont="1" applyFill="1" applyBorder="1"/>
    <xf numFmtId="0" fontId="17" fillId="4" borderId="31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0" fontId="17" fillId="4" borderId="33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6" fillId="4" borderId="34" xfId="0" applyFont="1" applyFill="1" applyBorder="1"/>
    <xf numFmtId="0" fontId="16" fillId="4" borderId="33" xfId="0" applyFont="1" applyFill="1" applyBorder="1"/>
    <xf numFmtId="0" fontId="16" fillId="4" borderId="27" xfId="0" applyFont="1" applyFill="1" applyBorder="1"/>
    <xf numFmtId="0" fontId="16" fillId="4" borderId="35" xfId="0" applyFont="1" applyFill="1" applyBorder="1"/>
    <xf numFmtId="0" fontId="16" fillId="4" borderId="36" xfId="0" applyFont="1" applyFill="1" applyBorder="1"/>
    <xf numFmtId="2" fontId="0" fillId="0" borderId="15" xfId="0" applyNumberFormat="1" applyFill="1" applyBorder="1"/>
    <xf numFmtId="49" fontId="4" fillId="0" borderId="5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14" fontId="4" fillId="6" borderId="5" xfId="0" applyNumberFormat="1" applyFont="1" applyFill="1" applyBorder="1" applyAlignment="1">
      <alignment vertical="center"/>
    </xf>
    <xf numFmtId="14" fontId="4" fillId="6" borderId="7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2" fontId="0" fillId="6" borderId="11" xfId="0" applyNumberFormat="1" applyFill="1" applyBorder="1"/>
    <xf numFmtId="2" fontId="0" fillId="6" borderId="24" xfId="0" applyNumberFormat="1" applyFill="1" applyBorder="1"/>
    <xf numFmtId="0" fontId="16" fillId="0" borderId="0" xfId="0" applyFont="1" applyAlignment="1">
      <alignment wrapText="1"/>
    </xf>
    <xf numFmtId="0" fontId="21" fillId="4" borderId="11" xfId="1" applyFont="1" applyFill="1" applyBorder="1" applyAlignment="1">
      <alignment horizontal="center" vertical="center" wrapText="1"/>
    </xf>
    <xf numFmtId="0" fontId="21" fillId="8" borderId="11" xfId="1" applyFont="1" applyFill="1" applyBorder="1" applyAlignment="1">
      <alignment horizontal="center" vertical="center" wrapText="1"/>
    </xf>
    <xf numFmtId="0" fontId="21" fillId="4" borderId="38" xfId="1" applyFont="1" applyFill="1" applyBorder="1" applyAlignment="1">
      <alignment horizontal="center" vertical="center" wrapText="1"/>
    </xf>
    <xf numFmtId="0" fontId="21" fillId="8" borderId="38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vertical="center" wrapText="1"/>
    </xf>
    <xf numFmtId="165" fontId="21" fillId="9" borderId="21" xfId="2" applyNumberFormat="1" applyFont="1" applyFill="1" applyBorder="1" applyAlignment="1" applyProtection="1">
      <alignment horizontal="right" vertical="center" wrapText="1"/>
      <protection locked="0"/>
    </xf>
    <xf numFmtId="165" fontId="21" fillId="4" borderId="41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22" xfId="1" applyFont="1" applyFill="1" applyBorder="1" applyAlignment="1">
      <alignment vertical="center" wrapText="1"/>
    </xf>
    <xf numFmtId="165" fontId="22" fillId="9" borderId="43" xfId="2" applyNumberFormat="1" applyFont="1" applyFill="1" applyBorder="1" applyAlignment="1" applyProtection="1">
      <alignment horizontal="right" vertical="center" wrapText="1"/>
      <protection locked="0"/>
    </xf>
    <xf numFmtId="165" fontId="22" fillId="4" borderId="44" xfId="1" applyNumberFormat="1" applyFont="1" applyFill="1" applyBorder="1" applyAlignment="1" applyProtection="1">
      <alignment horizontal="right" vertical="center" wrapText="1"/>
      <protection locked="0"/>
    </xf>
    <xf numFmtId="0" fontId="21" fillId="0" borderId="21" xfId="1" applyFont="1" applyFill="1" applyBorder="1" applyAlignment="1">
      <alignment horizontal="left" vertical="center" wrapText="1"/>
    </xf>
    <xf numFmtId="165" fontId="21" fillId="4" borderId="41" xfId="1" applyNumberFormat="1" applyFont="1" applyFill="1" applyBorder="1" applyAlignment="1" applyProtection="1">
      <alignment vertical="center" wrapText="1"/>
      <protection locked="0"/>
    </xf>
    <xf numFmtId="0" fontId="21" fillId="5" borderId="21" xfId="1" applyFont="1" applyFill="1" applyBorder="1" applyAlignment="1">
      <alignment horizontal="left" vertical="center" wrapText="1"/>
    </xf>
    <xf numFmtId="165" fontId="21" fillId="10" borderId="21" xfId="2" applyNumberFormat="1" applyFont="1" applyFill="1" applyBorder="1" applyAlignment="1" applyProtection="1">
      <alignment horizontal="right" vertical="center" wrapText="1"/>
    </xf>
    <xf numFmtId="165" fontId="21" fillId="11" borderId="41" xfId="1" applyNumberFormat="1" applyFont="1" applyFill="1" applyBorder="1" applyAlignment="1" applyProtection="1">
      <alignment vertical="center" wrapText="1"/>
    </xf>
    <xf numFmtId="0" fontId="12" fillId="5" borderId="46" xfId="1" applyFont="1" applyFill="1" applyBorder="1" applyAlignment="1">
      <alignment horizontal="left" vertical="center" wrapText="1"/>
    </xf>
    <xf numFmtId="165" fontId="12" fillId="9" borderId="46" xfId="2" applyNumberFormat="1" applyFont="1" applyFill="1" applyBorder="1" applyAlignment="1" applyProtection="1">
      <alignment horizontal="right" vertical="center" wrapText="1"/>
      <protection locked="0"/>
    </xf>
    <xf numFmtId="165" fontId="12" fillId="4" borderId="47" xfId="1" applyNumberFormat="1" applyFont="1" applyFill="1" applyBorder="1" applyAlignment="1" applyProtection="1">
      <alignment vertical="center" wrapText="1"/>
      <protection locked="0"/>
    </xf>
    <xf numFmtId="0" fontId="12" fillId="5" borderId="48" xfId="1" applyFont="1" applyFill="1" applyBorder="1" applyAlignment="1">
      <alignment horizontal="left" vertical="center" wrapText="1"/>
    </xf>
    <xf numFmtId="165" fontId="12" fillId="9" borderId="48" xfId="2" applyNumberFormat="1" applyFont="1" applyFill="1" applyBorder="1" applyAlignment="1" applyProtection="1">
      <alignment horizontal="right" vertical="center" wrapText="1"/>
      <protection locked="0"/>
    </xf>
    <xf numFmtId="165" fontId="12" fillId="4" borderId="49" xfId="1" applyNumberFormat="1" applyFont="1" applyFill="1" applyBorder="1" applyAlignment="1" applyProtection="1">
      <alignment vertical="center" wrapText="1"/>
      <protection locked="0"/>
    </xf>
    <xf numFmtId="0" fontId="21" fillId="5" borderId="11" xfId="1" applyFont="1" applyFill="1" applyBorder="1" applyAlignment="1">
      <alignment horizontal="left" vertical="center" wrapText="1"/>
    </xf>
    <xf numFmtId="165" fontId="21" fillId="9" borderId="11" xfId="2" applyNumberFormat="1" applyFont="1" applyFill="1" applyBorder="1" applyAlignment="1" applyProtection="1">
      <alignment horizontal="right" vertical="center" wrapText="1"/>
      <protection locked="0"/>
    </xf>
    <xf numFmtId="165" fontId="21" fillId="4" borderId="50" xfId="1" applyNumberFormat="1" applyFont="1" applyFill="1" applyBorder="1" applyAlignment="1" applyProtection="1">
      <alignment vertical="center" wrapText="1"/>
      <protection locked="0"/>
    </xf>
    <xf numFmtId="165" fontId="16" fillId="0" borderId="0" xfId="0" applyNumberFormat="1" applyFont="1" applyAlignment="1">
      <alignment wrapText="1"/>
    </xf>
    <xf numFmtId="0" fontId="21" fillId="5" borderId="22" xfId="1" applyFont="1" applyFill="1" applyBorder="1" applyAlignment="1">
      <alignment horizontal="left" vertical="center" wrapText="1"/>
    </xf>
    <xf numFmtId="165" fontId="21" fillId="9" borderId="22" xfId="2" applyNumberFormat="1" applyFont="1" applyFill="1" applyBorder="1" applyAlignment="1" applyProtection="1">
      <alignment horizontal="right" vertical="center" wrapText="1"/>
      <protection locked="0"/>
    </xf>
    <xf numFmtId="165" fontId="21" fillId="4" borderId="52" xfId="1" applyNumberFormat="1" applyFont="1" applyFill="1" applyBorder="1" applyAlignment="1" applyProtection="1">
      <alignment vertical="center" wrapText="1"/>
      <protection locked="0"/>
    </xf>
    <xf numFmtId="165" fontId="21" fillId="4" borderId="52" xfId="1" applyNumberFormat="1" applyFont="1" applyFill="1" applyBorder="1" applyAlignment="1" applyProtection="1">
      <alignment horizontal="right" vertical="center" wrapText="1"/>
      <protection locked="0"/>
    </xf>
    <xf numFmtId="0" fontId="21" fillId="4" borderId="11" xfId="1" applyFont="1" applyFill="1" applyBorder="1" applyAlignment="1">
      <alignment horizontal="left" vertical="center" wrapText="1"/>
    </xf>
    <xf numFmtId="165" fontId="21" fillId="10" borderId="11" xfId="1" applyNumberFormat="1" applyFont="1" applyFill="1" applyBorder="1" applyAlignment="1">
      <alignment vertical="center" wrapText="1"/>
    </xf>
    <xf numFmtId="165" fontId="21" fillId="11" borderId="39" xfId="1" applyNumberFormat="1" applyFont="1" applyFill="1" applyBorder="1" applyAlignment="1">
      <alignment vertical="center" wrapText="1"/>
    </xf>
    <xf numFmtId="0" fontId="21" fillId="4" borderId="37" xfId="1" applyFont="1" applyFill="1" applyBorder="1" applyAlignment="1">
      <alignment horizontal="left" vertical="center" wrapText="1"/>
    </xf>
    <xf numFmtId="165" fontId="21" fillId="10" borderId="11" xfId="1" applyNumberFormat="1" applyFont="1" applyFill="1" applyBorder="1" applyAlignment="1" applyProtection="1">
      <alignment horizontal="right" vertical="center" wrapText="1"/>
    </xf>
    <xf numFmtId="165" fontId="21" fillId="11" borderId="11" xfId="1" applyNumberFormat="1" applyFont="1" applyFill="1" applyBorder="1" applyAlignment="1" applyProtection="1">
      <alignment horizontal="right" vertical="center" wrapText="1"/>
    </xf>
    <xf numFmtId="0" fontId="19" fillId="7" borderId="0" xfId="0" applyFont="1" applyFill="1" applyAlignment="1">
      <alignment horizont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left" vertical="center" wrapText="1"/>
    </xf>
    <xf numFmtId="0" fontId="21" fillId="0" borderId="45" xfId="1" applyFont="1" applyFill="1" applyBorder="1" applyAlignment="1">
      <alignment horizontal="left" vertical="center" wrapText="1"/>
    </xf>
    <xf numFmtId="165" fontId="21" fillId="9" borderId="21" xfId="2" applyNumberFormat="1" applyFont="1" applyFill="1" applyBorder="1" applyAlignment="1" applyProtection="1">
      <alignment vertical="center" wrapText="1"/>
      <protection locked="0"/>
    </xf>
    <xf numFmtId="165" fontId="21" fillId="9" borderId="22" xfId="2" applyNumberFormat="1" applyFont="1" applyFill="1" applyBorder="1" applyAlignment="1" applyProtection="1">
      <alignment vertical="center" wrapText="1"/>
      <protection locked="0"/>
    </xf>
    <xf numFmtId="165" fontId="21" fillId="4" borderId="21" xfId="1" applyNumberFormat="1" applyFont="1" applyFill="1" applyBorder="1" applyAlignment="1" applyProtection="1">
      <alignment vertical="center" wrapText="1"/>
      <protection locked="0"/>
    </xf>
    <xf numFmtId="165" fontId="21" fillId="4" borderId="22" xfId="1" applyNumberFormat="1" applyFont="1" applyFill="1" applyBorder="1" applyAlignment="1" applyProtection="1">
      <alignment vertical="center" wrapText="1"/>
      <protection locked="0"/>
    </xf>
    <xf numFmtId="0" fontId="21" fillId="0" borderId="42" xfId="1" applyFont="1" applyFill="1" applyBorder="1" applyAlignment="1" applyProtection="1">
      <alignment horizontal="left" vertical="center" wrapText="1"/>
      <protection locked="0"/>
    </xf>
    <xf numFmtId="0" fontId="21" fillId="0" borderId="45" xfId="1" applyFont="1" applyFill="1" applyBorder="1" applyAlignment="1" applyProtection="1">
      <alignment horizontal="left" vertical="center" wrapText="1"/>
      <protection locked="0"/>
    </xf>
    <xf numFmtId="0" fontId="21" fillId="0" borderId="38" xfId="1" applyFont="1" applyFill="1" applyBorder="1" applyAlignment="1" applyProtection="1">
      <alignment horizontal="left" vertical="center" wrapText="1"/>
      <protection locked="0"/>
    </xf>
    <xf numFmtId="165" fontId="21" fillId="9" borderId="11" xfId="2" applyNumberFormat="1" applyFont="1" applyFill="1" applyBorder="1" applyAlignment="1" applyProtection="1">
      <alignment vertical="center" wrapText="1"/>
      <protection locked="0"/>
    </xf>
    <xf numFmtId="165" fontId="21" fillId="4" borderId="11" xfId="1" applyNumberFormat="1" applyFont="1" applyFill="1" applyBorder="1" applyAlignment="1" applyProtection="1">
      <alignment vertical="center" wrapText="1"/>
      <protection locked="0"/>
    </xf>
    <xf numFmtId="0" fontId="21" fillId="5" borderId="38" xfId="1" applyFont="1" applyFill="1" applyBorder="1" applyAlignment="1">
      <alignment horizontal="left" vertical="center" wrapText="1"/>
    </xf>
    <xf numFmtId="0" fontId="21" fillId="5" borderId="42" xfId="1" applyFont="1" applyFill="1" applyBorder="1" applyAlignment="1" applyProtection="1">
      <alignment horizontal="left" vertical="center" wrapText="1"/>
      <protection locked="0"/>
    </xf>
    <xf numFmtId="0" fontId="21" fillId="5" borderId="51" xfId="1" applyFont="1" applyFill="1" applyBorder="1" applyAlignment="1" applyProtection="1">
      <alignment horizontal="left" vertical="center" wrapText="1"/>
      <protection locked="0"/>
    </xf>
    <xf numFmtId="0" fontId="21" fillId="5" borderId="45" xfId="1" applyFont="1" applyFill="1" applyBorder="1" applyAlignment="1" applyProtection="1">
      <alignment horizontal="left" vertical="center" wrapText="1"/>
      <protection locked="0"/>
    </xf>
    <xf numFmtId="165" fontId="21" fillId="9" borderId="43" xfId="2" applyNumberFormat="1" applyFont="1" applyFill="1" applyBorder="1" applyAlignment="1" applyProtection="1">
      <alignment vertical="center" wrapText="1"/>
      <protection locked="0"/>
    </xf>
    <xf numFmtId="165" fontId="21" fillId="4" borderId="43" xfId="1" applyNumberFormat="1" applyFont="1" applyFill="1" applyBorder="1" applyAlignment="1" applyProtection="1">
      <alignment vertical="center" wrapText="1"/>
      <protection locked="0"/>
    </xf>
    <xf numFmtId="0" fontId="17" fillId="0" borderId="19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/>
    </xf>
    <xf numFmtId="0" fontId="18" fillId="5" borderId="37" xfId="0" applyFont="1" applyFill="1" applyBorder="1" applyAlignment="1">
      <alignment horizontal="center"/>
    </xf>
    <xf numFmtId="0" fontId="0" fillId="0" borderId="37" xfId="0" applyBorder="1" applyAlignment="1"/>
    <xf numFmtId="0" fontId="0" fillId="0" borderId="38" xfId="0" applyBorder="1" applyAlignment="1"/>
    <xf numFmtId="0" fontId="11" fillId="0" borderId="2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/>
  </cellXfs>
  <cellStyles count="8">
    <cellStyle name="Euro" xfId="3"/>
    <cellStyle name="Milliers 2" xfId="4"/>
    <cellStyle name="Milliers 3" xfId="2"/>
    <cellStyle name="Normal" xfId="0" builtinId="0"/>
    <cellStyle name="Normal 2" xfId="5"/>
    <cellStyle name="Normal 3" xfId="1"/>
    <cellStyle name="Normal 4" xfId="6"/>
    <cellStyle name="Pourcentage 2" xfId="7"/>
  </cellStyles>
  <dxfs count="6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zoomScaleNormal="100" workbookViewId="0">
      <selection activeCell="C6" sqref="C6"/>
    </sheetView>
  </sheetViews>
  <sheetFormatPr baseColWidth="10" defaultColWidth="11.453125" defaultRowHeight="14" x14ac:dyDescent="0.3"/>
  <cols>
    <col min="1" max="1" width="34" style="140" customWidth="1"/>
    <col min="2" max="2" width="24.453125" style="140" customWidth="1"/>
    <col min="3" max="3" width="24.81640625" style="140" customWidth="1"/>
    <col min="4" max="4" width="29.7265625" style="140" customWidth="1"/>
    <col min="5" max="5" width="26.453125" style="140" customWidth="1"/>
    <col min="6" max="6" width="27.26953125" style="140" customWidth="1"/>
    <col min="7" max="7" width="17.1796875" style="140" customWidth="1"/>
    <col min="8" max="16384" width="11.453125" style="140"/>
  </cols>
  <sheetData>
    <row r="1" spans="1:7" ht="30.75" customHeight="1" x14ac:dyDescent="0.6">
      <c r="A1" s="176" t="s">
        <v>193</v>
      </c>
      <c r="B1" s="176"/>
      <c r="C1" s="176"/>
      <c r="D1" s="176"/>
      <c r="E1" s="176"/>
      <c r="F1" s="176"/>
      <c r="G1" s="176"/>
    </row>
    <row r="3" spans="1:7" ht="17.25" customHeight="1" x14ac:dyDescent="0.3"/>
    <row r="4" spans="1:7" x14ac:dyDescent="0.3">
      <c r="A4" s="177" t="s">
        <v>162</v>
      </c>
      <c r="B4" s="178"/>
      <c r="C4" s="179"/>
      <c r="D4" s="180" t="s">
        <v>163</v>
      </c>
      <c r="E4" s="178"/>
      <c r="F4" s="181"/>
    </row>
    <row r="5" spans="1:7" ht="28" x14ac:dyDescent="0.3">
      <c r="A5" s="141" t="s">
        <v>164</v>
      </c>
      <c r="B5" s="142" t="s">
        <v>194</v>
      </c>
      <c r="C5" s="141" t="s">
        <v>166</v>
      </c>
      <c r="D5" s="143" t="s">
        <v>164</v>
      </c>
      <c r="E5" s="144" t="s">
        <v>194</v>
      </c>
      <c r="F5" s="143" t="s">
        <v>166</v>
      </c>
    </row>
    <row r="6" spans="1:7" ht="15" customHeight="1" x14ac:dyDescent="0.3">
      <c r="A6" s="145" t="s">
        <v>167</v>
      </c>
      <c r="B6" s="146">
        <v>24627.5</v>
      </c>
      <c r="C6" s="147">
        <f>11473.7+9192.5+31+133.41+1281</f>
        <v>22111.61</v>
      </c>
      <c r="D6" s="182" t="s">
        <v>168</v>
      </c>
      <c r="E6" s="184">
        <v>627.5</v>
      </c>
      <c r="F6" s="186"/>
    </row>
    <row r="7" spans="1:7" ht="36" customHeight="1" x14ac:dyDescent="0.3">
      <c r="A7" s="148" t="s">
        <v>169</v>
      </c>
      <c r="B7" s="149"/>
      <c r="C7" s="150">
        <v>0</v>
      </c>
      <c r="D7" s="183"/>
      <c r="E7" s="185"/>
      <c r="F7" s="187"/>
    </row>
    <row r="8" spans="1:7" ht="59.25" customHeight="1" x14ac:dyDescent="0.3">
      <c r="A8" s="151" t="s">
        <v>170</v>
      </c>
      <c r="B8" s="146">
        <v>12000</v>
      </c>
      <c r="C8" s="152">
        <f>55466.07-39990.64</f>
        <v>15475.43</v>
      </c>
      <c r="D8" s="188" t="s">
        <v>171</v>
      </c>
      <c r="E8" s="184">
        <v>0</v>
      </c>
      <c r="F8" s="186">
        <v>9844</v>
      </c>
    </row>
    <row r="9" spans="1:7" x14ac:dyDescent="0.3">
      <c r="A9" s="153" t="s">
        <v>172</v>
      </c>
      <c r="B9" s="154">
        <f>B10+B11</f>
        <v>0</v>
      </c>
      <c r="C9" s="155">
        <f>C10+C11</f>
        <v>0</v>
      </c>
      <c r="D9" s="189"/>
      <c r="E9" s="185"/>
      <c r="F9" s="187"/>
    </row>
    <row r="10" spans="1:7" x14ac:dyDescent="0.3">
      <c r="A10" s="156" t="s">
        <v>173</v>
      </c>
      <c r="B10" s="157">
        <v>0</v>
      </c>
      <c r="C10" s="158">
        <v>0</v>
      </c>
      <c r="D10" s="190" t="s">
        <v>174</v>
      </c>
      <c r="E10" s="191">
        <v>1500</v>
      </c>
      <c r="F10" s="192">
        <f>4897.07-1275</f>
        <v>3622.0699999999997</v>
      </c>
    </row>
    <row r="11" spans="1:7" ht="25.5" customHeight="1" x14ac:dyDescent="0.3">
      <c r="A11" s="159" t="s">
        <v>175</v>
      </c>
      <c r="B11" s="160">
        <v>0</v>
      </c>
      <c r="C11" s="161">
        <v>0</v>
      </c>
      <c r="D11" s="190"/>
      <c r="E11" s="191"/>
      <c r="F11" s="192"/>
    </row>
    <row r="12" spans="1:7" ht="56" x14ac:dyDescent="0.3">
      <c r="A12" s="153" t="s">
        <v>176</v>
      </c>
      <c r="B12" s="146">
        <v>12500</v>
      </c>
      <c r="C12" s="152">
        <f>2309.59+3096.44+3910+8563</f>
        <v>17879.03</v>
      </c>
      <c r="D12" s="193" t="s">
        <v>177</v>
      </c>
      <c r="E12" s="191">
        <v>12000</v>
      </c>
      <c r="F12" s="192">
        <v>12000</v>
      </c>
    </row>
    <row r="13" spans="1:7" ht="69.75" customHeight="1" x14ac:dyDescent="0.3">
      <c r="A13" s="162" t="s">
        <v>178</v>
      </c>
      <c r="B13" s="163">
        <v>0</v>
      </c>
      <c r="C13" s="164">
        <v>0</v>
      </c>
      <c r="D13" s="193"/>
      <c r="E13" s="191"/>
      <c r="F13" s="192"/>
    </row>
    <row r="14" spans="1:7" x14ac:dyDescent="0.3">
      <c r="A14" s="153" t="s">
        <v>179</v>
      </c>
      <c r="B14" s="154">
        <f>B15+B16+B17+B18</f>
        <v>0</v>
      </c>
      <c r="C14" s="155">
        <f>C15+C16+C17+C18</f>
        <v>0</v>
      </c>
      <c r="D14" s="194" t="s">
        <v>180</v>
      </c>
      <c r="E14" s="184">
        <v>25000</v>
      </c>
      <c r="F14" s="186">
        <v>20000</v>
      </c>
    </row>
    <row r="15" spans="1:7" x14ac:dyDescent="0.3">
      <c r="A15" s="156" t="s">
        <v>181</v>
      </c>
      <c r="B15" s="157">
        <v>0</v>
      </c>
      <c r="C15" s="158">
        <v>0</v>
      </c>
      <c r="D15" s="195"/>
      <c r="E15" s="197"/>
      <c r="F15" s="198"/>
    </row>
    <row r="16" spans="1:7" x14ac:dyDescent="0.3">
      <c r="A16" s="156" t="s">
        <v>182</v>
      </c>
      <c r="B16" s="157">
        <v>0</v>
      </c>
      <c r="C16" s="158">
        <v>0</v>
      </c>
      <c r="D16" s="196"/>
      <c r="E16" s="185"/>
      <c r="F16" s="187"/>
    </row>
    <row r="17" spans="1:6" x14ac:dyDescent="0.3">
      <c r="A17" s="156" t="s">
        <v>183</v>
      </c>
      <c r="B17" s="157">
        <v>0</v>
      </c>
      <c r="C17" s="158">
        <v>0</v>
      </c>
      <c r="D17" s="194" t="s">
        <v>184</v>
      </c>
      <c r="E17" s="184">
        <v>10000</v>
      </c>
      <c r="F17" s="186">
        <v>10000</v>
      </c>
    </row>
    <row r="18" spans="1:6" x14ac:dyDescent="0.3">
      <c r="A18" s="156" t="s">
        <v>185</v>
      </c>
      <c r="B18" s="157">
        <v>0</v>
      </c>
      <c r="C18" s="158">
        <v>0</v>
      </c>
      <c r="D18" s="195"/>
      <c r="E18" s="197"/>
      <c r="F18" s="198"/>
    </row>
    <row r="19" spans="1:6" x14ac:dyDescent="0.3">
      <c r="A19" s="166" t="s">
        <v>186</v>
      </c>
      <c r="B19" s="167">
        <v>0</v>
      </c>
      <c r="C19" s="168">
        <v>0</v>
      </c>
      <c r="D19" s="196"/>
      <c r="E19" s="185"/>
      <c r="F19" s="187"/>
    </row>
    <row r="20" spans="1:6" x14ac:dyDescent="0.3">
      <c r="A20" s="199" t="s">
        <v>187</v>
      </c>
      <c r="B20" s="200"/>
      <c r="C20" s="169" t="str">
        <f>IF(C19&gt;F19,C19-F19,"0 €")</f>
        <v>0 €</v>
      </c>
      <c r="D20" s="199" t="s">
        <v>188</v>
      </c>
      <c r="E20" s="201"/>
      <c r="F20" s="169" t="str">
        <f>IF(F19&gt;C19,F19-C19,"0 €")</f>
        <v>0 €</v>
      </c>
    </row>
    <row r="21" spans="1:6" ht="37.5" customHeight="1" x14ac:dyDescent="0.3">
      <c r="A21" s="170" t="s">
        <v>189</v>
      </c>
      <c r="B21" s="171">
        <f>B14+B13+B12+B9+B8+B6+B19</f>
        <v>49127.5</v>
      </c>
      <c r="C21" s="172">
        <f>C14+C13+C12+C9+C8+C6+C19+C20</f>
        <v>55466.07</v>
      </c>
      <c r="D21" s="173" t="s">
        <v>190</v>
      </c>
      <c r="E21" s="174">
        <f>E6+E8+E10+E12+E14+E17</f>
        <v>49127.5</v>
      </c>
      <c r="F21" s="175">
        <f>F6+F8+F10+F12+F14+F17+F20</f>
        <v>55466.07</v>
      </c>
    </row>
    <row r="22" spans="1:6" ht="14.25" customHeight="1" x14ac:dyDescent="0.3"/>
    <row r="23" spans="1:6" x14ac:dyDescent="0.3">
      <c r="C23" s="165"/>
      <c r="F23" s="165"/>
    </row>
    <row r="25" spans="1:6" x14ac:dyDescent="0.3">
      <c r="D25" s="140" t="s">
        <v>191</v>
      </c>
    </row>
    <row r="26" spans="1:6" x14ac:dyDescent="0.3">
      <c r="D26" s="140" t="s">
        <v>192</v>
      </c>
    </row>
  </sheetData>
  <mergeCells count="23">
    <mergeCell ref="D17:D19"/>
    <mergeCell ref="E17:E19"/>
    <mergeCell ref="F17:F19"/>
    <mergeCell ref="A20:B20"/>
    <mergeCell ref="D20:E20"/>
    <mergeCell ref="D12:D13"/>
    <mergeCell ref="E12:E13"/>
    <mergeCell ref="F12:F13"/>
    <mergeCell ref="D14:D16"/>
    <mergeCell ref="E14:E16"/>
    <mergeCell ref="F14:F16"/>
    <mergeCell ref="D8:D9"/>
    <mergeCell ref="E8:E9"/>
    <mergeCell ref="F8:F9"/>
    <mergeCell ref="D10:D11"/>
    <mergeCell ref="E10:E11"/>
    <mergeCell ref="F10:F11"/>
    <mergeCell ref="A1:G1"/>
    <mergeCell ref="A4:C4"/>
    <mergeCell ref="D4:F4"/>
    <mergeCell ref="D6:D7"/>
    <mergeCell ref="E6:E7"/>
    <mergeCell ref="F6:F7"/>
  </mergeCells>
  <conditionalFormatting sqref="B21">
    <cfRule type="expression" dxfId="5" priority="1">
      <formula>$B$22&gt;$E$14/2</formula>
    </cfRule>
  </conditionalFormatting>
  <conditionalFormatting sqref="C21">
    <cfRule type="expression" dxfId="4" priority="2">
      <formula>$C$22&gt;$F$14/2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>
    <oddHeader>&amp;CJustificatif financier - Financement de la CNAV</oddHeader>
    <oddFooter xml:space="preserve">&amp;C&amp;P / &amp;N&amp;RParaphe du représentant légal de la structure : 
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4" zoomScaleNormal="100" workbookViewId="0">
      <selection activeCell="F24" sqref="F24"/>
    </sheetView>
  </sheetViews>
  <sheetFormatPr baseColWidth="10" defaultColWidth="11.453125" defaultRowHeight="14" x14ac:dyDescent="0.3"/>
  <cols>
    <col min="1" max="1" width="34" style="140" customWidth="1"/>
    <col min="2" max="2" width="24.453125" style="140" customWidth="1"/>
    <col min="3" max="3" width="24.81640625" style="140" customWidth="1"/>
    <col min="4" max="4" width="29.7265625" style="140" customWidth="1"/>
    <col min="5" max="5" width="26.453125" style="140" customWidth="1"/>
    <col min="6" max="6" width="27.26953125" style="140" customWidth="1"/>
    <col min="7" max="7" width="17.1796875" style="140" customWidth="1"/>
    <col min="8" max="16384" width="11.453125" style="140"/>
  </cols>
  <sheetData>
    <row r="1" spans="1:7" ht="30.75" customHeight="1" x14ac:dyDescent="0.6">
      <c r="A1" s="176" t="s">
        <v>195</v>
      </c>
      <c r="B1" s="176"/>
      <c r="C1" s="176"/>
      <c r="D1" s="176"/>
      <c r="E1" s="176"/>
      <c r="F1" s="176"/>
      <c r="G1" s="176"/>
    </row>
    <row r="3" spans="1:7" ht="17.25" customHeight="1" x14ac:dyDescent="0.3"/>
    <row r="4" spans="1:7" x14ac:dyDescent="0.3">
      <c r="A4" s="177" t="s">
        <v>162</v>
      </c>
      <c r="B4" s="178"/>
      <c r="C4" s="179"/>
      <c r="D4" s="180" t="s">
        <v>163</v>
      </c>
      <c r="E4" s="178"/>
      <c r="F4" s="181"/>
    </row>
    <row r="5" spans="1:7" ht="28" x14ac:dyDescent="0.3">
      <c r="A5" s="141" t="s">
        <v>164</v>
      </c>
      <c r="B5" s="142" t="s">
        <v>194</v>
      </c>
      <c r="C5" s="141" t="s">
        <v>166</v>
      </c>
      <c r="D5" s="143" t="s">
        <v>164</v>
      </c>
      <c r="E5" s="144" t="s">
        <v>194</v>
      </c>
      <c r="F5" s="143" t="s">
        <v>166</v>
      </c>
    </row>
    <row r="6" spans="1:7" ht="15" customHeight="1" x14ac:dyDescent="0.3">
      <c r="A6" s="145" t="s">
        <v>167</v>
      </c>
      <c r="B6" s="146">
        <v>24627.5</v>
      </c>
      <c r="C6" s="147">
        <f>12579+21325.07</f>
        <v>33904.07</v>
      </c>
      <c r="D6" s="182" t="s">
        <v>168</v>
      </c>
      <c r="E6" s="184">
        <v>627.5</v>
      </c>
      <c r="F6" s="186"/>
    </row>
    <row r="7" spans="1:7" ht="36" customHeight="1" x14ac:dyDescent="0.3">
      <c r="A7" s="148" t="s">
        <v>169</v>
      </c>
      <c r="B7" s="149"/>
      <c r="C7" s="150">
        <v>0</v>
      </c>
      <c r="D7" s="183"/>
      <c r="E7" s="185"/>
      <c r="F7" s="187"/>
    </row>
    <row r="8" spans="1:7" ht="59.25" customHeight="1" x14ac:dyDescent="0.3">
      <c r="A8" s="151" t="s">
        <v>170</v>
      </c>
      <c r="B8" s="146">
        <v>12000</v>
      </c>
      <c r="C8" s="152">
        <f>60081.83-43513.06</f>
        <v>16568.770000000004</v>
      </c>
      <c r="D8" s="188" t="s">
        <v>171</v>
      </c>
      <c r="E8" s="184">
        <v>0</v>
      </c>
      <c r="F8" s="186">
        <v>12579</v>
      </c>
    </row>
    <row r="9" spans="1:7" x14ac:dyDescent="0.3">
      <c r="A9" s="153" t="s">
        <v>172</v>
      </c>
      <c r="B9" s="154">
        <f>B10+B11</f>
        <v>0</v>
      </c>
      <c r="C9" s="155">
        <f>C10+C11</f>
        <v>0</v>
      </c>
      <c r="D9" s="189"/>
      <c r="E9" s="185"/>
      <c r="F9" s="187"/>
    </row>
    <row r="10" spans="1:7" x14ac:dyDescent="0.3">
      <c r="A10" s="156" t="s">
        <v>173</v>
      </c>
      <c r="B10" s="157">
        <v>0</v>
      </c>
      <c r="C10" s="158">
        <v>0</v>
      </c>
      <c r="D10" s="190" t="s">
        <v>174</v>
      </c>
      <c r="E10" s="191">
        <v>1500</v>
      </c>
      <c r="F10" s="192">
        <f>9264-3761.17</f>
        <v>5502.83</v>
      </c>
    </row>
    <row r="11" spans="1:7" ht="25.5" customHeight="1" x14ac:dyDescent="0.3">
      <c r="A11" s="159" t="s">
        <v>175</v>
      </c>
      <c r="B11" s="160">
        <v>0</v>
      </c>
      <c r="C11" s="161">
        <v>0</v>
      </c>
      <c r="D11" s="190"/>
      <c r="E11" s="191"/>
      <c r="F11" s="192"/>
    </row>
    <row r="12" spans="1:7" ht="56" x14ac:dyDescent="0.3">
      <c r="A12" s="153" t="s">
        <v>176</v>
      </c>
      <c r="B12" s="146">
        <v>12500</v>
      </c>
      <c r="C12" s="152">
        <f>1629.24+3086.9+4892.85</f>
        <v>9608.9900000000016</v>
      </c>
      <c r="D12" s="193" t="s">
        <v>177</v>
      </c>
      <c r="E12" s="191">
        <v>12000</v>
      </c>
      <c r="F12" s="192">
        <v>12000</v>
      </c>
    </row>
    <row r="13" spans="1:7" ht="69.75" customHeight="1" x14ac:dyDescent="0.3">
      <c r="A13" s="162" t="s">
        <v>178</v>
      </c>
      <c r="B13" s="163">
        <v>0</v>
      </c>
      <c r="C13" s="164">
        <v>0</v>
      </c>
      <c r="D13" s="193"/>
      <c r="E13" s="191"/>
      <c r="F13" s="192"/>
    </row>
    <row r="14" spans="1:7" x14ac:dyDescent="0.3">
      <c r="A14" s="153" t="s">
        <v>179</v>
      </c>
      <c r="B14" s="154">
        <f>B15+B16+B17+B18</f>
        <v>0</v>
      </c>
      <c r="C14" s="155">
        <f>C15+C16+C17+C18</f>
        <v>0</v>
      </c>
      <c r="D14" s="194" t="s">
        <v>180</v>
      </c>
      <c r="E14" s="184">
        <v>25000</v>
      </c>
      <c r="F14" s="186">
        <v>20000</v>
      </c>
    </row>
    <row r="15" spans="1:7" x14ac:dyDescent="0.3">
      <c r="A15" s="156" t="s">
        <v>181</v>
      </c>
      <c r="B15" s="157">
        <v>0</v>
      </c>
      <c r="C15" s="158">
        <v>0</v>
      </c>
      <c r="D15" s="195"/>
      <c r="E15" s="197"/>
      <c r="F15" s="198"/>
    </row>
    <row r="16" spans="1:7" x14ac:dyDescent="0.3">
      <c r="A16" s="156" t="s">
        <v>182</v>
      </c>
      <c r="B16" s="157">
        <v>0</v>
      </c>
      <c r="C16" s="158">
        <v>0</v>
      </c>
      <c r="D16" s="196"/>
      <c r="E16" s="185"/>
      <c r="F16" s="187"/>
    </row>
    <row r="17" spans="1:6" x14ac:dyDescent="0.3">
      <c r="A17" s="156" t="s">
        <v>183</v>
      </c>
      <c r="B17" s="157">
        <v>0</v>
      </c>
      <c r="C17" s="158">
        <v>0</v>
      </c>
      <c r="D17" s="194" t="s">
        <v>184</v>
      </c>
      <c r="E17" s="184">
        <v>10000</v>
      </c>
      <c r="F17" s="186">
        <v>10000</v>
      </c>
    </row>
    <row r="18" spans="1:6" x14ac:dyDescent="0.3">
      <c r="A18" s="156" t="s">
        <v>185</v>
      </c>
      <c r="B18" s="157">
        <v>0</v>
      </c>
      <c r="C18" s="158">
        <v>0</v>
      </c>
      <c r="D18" s="195"/>
      <c r="E18" s="197"/>
      <c r="F18" s="198"/>
    </row>
    <row r="19" spans="1:6" x14ac:dyDescent="0.3">
      <c r="A19" s="166" t="s">
        <v>186</v>
      </c>
      <c r="B19" s="167">
        <v>0</v>
      </c>
      <c r="C19" s="168">
        <v>0</v>
      </c>
      <c r="D19" s="196"/>
      <c r="E19" s="185"/>
      <c r="F19" s="187"/>
    </row>
    <row r="20" spans="1:6" x14ac:dyDescent="0.3">
      <c r="A20" s="199" t="s">
        <v>187</v>
      </c>
      <c r="B20" s="200"/>
      <c r="C20" s="169" t="str">
        <f>IF(C19&gt;F19,C19-F19,"0 €")</f>
        <v>0 €</v>
      </c>
      <c r="D20" s="199" t="s">
        <v>188</v>
      </c>
      <c r="E20" s="201"/>
      <c r="F20" s="169" t="str">
        <f>IF(F19&gt;C19,F19-C19,"0 €")</f>
        <v>0 €</v>
      </c>
    </row>
    <row r="21" spans="1:6" ht="37.5" customHeight="1" x14ac:dyDescent="0.3">
      <c r="A21" s="170" t="s">
        <v>189</v>
      </c>
      <c r="B21" s="171">
        <f>B14+B13+B12+B9+B8+B6+B19</f>
        <v>49127.5</v>
      </c>
      <c r="C21" s="172">
        <f>C14+C13+C12+C9+C8+C6+C19+C20</f>
        <v>60081.83</v>
      </c>
      <c r="D21" s="173" t="s">
        <v>190</v>
      </c>
      <c r="E21" s="174">
        <f>E6+E8+E10+E12+E14+E17</f>
        <v>49127.5</v>
      </c>
      <c r="F21" s="175">
        <f>F6+F8+F10+F12+F14+F17+F20</f>
        <v>60081.83</v>
      </c>
    </row>
    <row r="22" spans="1:6" ht="14.25" customHeight="1" x14ac:dyDescent="0.3"/>
    <row r="23" spans="1:6" x14ac:dyDescent="0.3">
      <c r="C23" s="165"/>
      <c r="F23" s="165"/>
    </row>
    <row r="24" spans="1:6" x14ac:dyDescent="0.3">
      <c r="C24" s="165"/>
    </row>
    <row r="25" spans="1:6" x14ac:dyDescent="0.3">
      <c r="D25" s="140" t="s">
        <v>191</v>
      </c>
    </row>
    <row r="26" spans="1:6" x14ac:dyDescent="0.3">
      <c r="D26" s="140" t="s">
        <v>192</v>
      </c>
    </row>
  </sheetData>
  <mergeCells count="23">
    <mergeCell ref="D17:D19"/>
    <mergeCell ref="E17:E19"/>
    <mergeCell ref="F17:F19"/>
    <mergeCell ref="A20:B20"/>
    <mergeCell ref="D20:E20"/>
    <mergeCell ref="D12:D13"/>
    <mergeCell ref="E12:E13"/>
    <mergeCell ref="F12:F13"/>
    <mergeCell ref="D14:D16"/>
    <mergeCell ref="E14:E16"/>
    <mergeCell ref="F14:F16"/>
    <mergeCell ref="D8:D9"/>
    <mergeCell ref="E8:E9"/>
    <mergeCell ref="F8:F9"/>
    <mergeCell ref="D10:D11"/>
    <mergeCell ref="E10:E11"/>
    <mergeCell ref="F10:F11"/>
    <mergeCell ref="A1:G1"/>
    <mergeCell ref="A4:C4"/>
    <mergeCell ref="D4:F4"/>
    <mergeCell ref="D6:D7"/>
    <mergeCell ref="E6:E7"/>
    <mergeCell ref="F6:F7"/>
  </mergeCells>
  <conditionalFormatting sqref="B21">
    <cfRule type="expression" dxfId="3" priority="1">
      <formula>$B$22&gt;$E$14/2</formula>
    </cfRule>
  </conditionalFormatting>
  <conditionalFormatting sqref="C21">
    <cfRule type="expression" dxfId="2" priority="2">
      <formula>$C$22&gt;$F$14/2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>
    <oddHeader>&amp;CJustificatif financier - Financement de la CNAV</oddHeader>
    <oddFooter xml:space="preserve">&amp;C&amp;P / &amp;N&amp;RParaphe du représentant légal de la structure : 
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B13" zoomScaleNormal="100" workbookViewId="0">
      <selection activeCell="E26" sqref="E26"/>
    </sheetView>
  </sheetViews>
  <sheetFormatPr baseColWidth="10" defaultColWidth="11.453125" defaultRowHeight="14" x14ac:dyDescent="0.3"/>
  <cols>
    <col min="1" max="1" width="34" style="140" customWidth="1"/>
    <col min="2" max="2" width="24.453125" style="140" customWidth="1"/>
    <col min="3" max="3" width="24.81640625" style="140" customWidth="1"/>
    <col min="4" max="4" width="29.7265625" style="140" customWidth="1"/>
    <col min="5" max="5" width="26.453125" style="140" customWidth="1"/>
    <col min="6" max="6" width="27.26953125" style="140" customWidth="1"/>
    <col min="7" max="7" width="17.1796875" style="140" customWidth="1"/>
    <col min="8" max="16384" width="11.453125" style="140"/>
  </cols>
  <sheetData>
    <row r="1" spans="1:8" ht="30.75" customHeight="1" x14ac:dyDescent="0.6">
      <c r="A1" s="176" t="s">
        <v>161</v>
      </c>
      <c r="B1" s="176"/>
      <c r="C1" s="176"/>
      <c r="D1" s="176"/>
      <c r="E1" s="176"/>
      <c r="F1" s="176"/>
      <c r="G1" s="176"/>
    </row>
    <row r="3" spans="1:8" ht="17.25" customHeight="1" x14ac:dyDescent="0.3"/>
    <row r="4" spans="1:8" x14ac:dyDescent="0.3">
      <c r="A4" s="177" t="s">
        <v>162</v>
      </c>
      <c r="B4" s="178"/>
      <c r="C4" s="179"/>
      <c r="D4" s="180" t="s">
        <v>163</v>
      </c>
      <c r="E4" s="178"/>
      <c r="F4" s="181"/>
    </row>
    <row r="5" spans="1:8" ht="28" x14ac:dyDescent="0.3">
      <c r="A5" s="141" t="s">
        <v>164</v>
      </c>
      <c r="B5" s="142" t="s">
        <v>165</v>
      </c>
      <c r="C5" s="141" t="s">
        <v>166</v>
      </c>
      <c r="D5" s="143" t="s">
        <v>164</v>
      </c>
      <c r="E5" s="144" t="s">
        <v>165</v>
      </c>
      <c r="F5" s="143" t="s">
        <v>166</v>
      </c>
    </row>
    <row r="6" spans="1:8" ht="15" customHeight="1" x14ac:dyDescent="0.3">
      <c r="A6" s="145" t="s">
        <v>167</v>
      </c>
      <c r="B6" s="146">
        <f>24627.5*2</f>
        <v>49255</v>
      </c>
      <c r="C6" s="147">
        <f>'REAL 2017'!C6+'REAL 2018'!C6</f>
        <v>56015.68</v>
      </c>
      <c r="D6" s="182" t="s">
        <v>168</v>
      </c>
      <c r="E6" s="184">
        <f>627.5*2</f>
        <v>1255</v>
      </c>
      <c r="F6" s="186"/>
    </row>
    <row r="7" spans="1:8" ht="36" customHeight="1" x14ac:dyDescent="0.3">
      <c r="A7" s="148" t="s">
        <v>169</v>
      </c>
      <c r="B7" s="149"/>
      <c r="C7" s="150">
        <v>0</v>
      </c>
      <c r="D7" s="183"/>
      <c r="E7" s="185"/>
      <c r="F7" s="187"/>
    </row>
    <row r="8" spans="1:8" ht="59.25" customHeight="1" x14ac:dyDescent="0.3">
      <c r="A8" s="151" t="s">
        <v>170</v>
      </c>
      <c r="B8" s="146">
        <v>24000</v>
      </c>
      <c r="C8" s="152">
        <f>'REAL 2017'!C8+'REAL 2018'!C8</f>
        <v>32044.200000000004</v>
      </c>
      <c r="D8" s="188" t="s">
        <v>171</v>
      </c>
      <c r="E8" s="184">
        <v>0</v>
      </c>
      <c r="F8" s="186">
        <f>'REAL 2017'!F8:F9+'REAL 2018'!F8:F9</f>
        <v>22423</v>
      </c>
    </row>
    <row r="9" spans="1:8" x14ac:dyDescent="0.3">
      <c r="A9" s="153" t="s">
        <v>172</v>
      </c>
      <c r="B9" s="154">
        <f>B10+B11</f>
        <v>0</v>
      </c>
      <c r="C9" s="155">
        <f>C10+C11</f>
        <v>0</v>
      </c>
      <c r="D9" s="189"/>
      <c r="E9" s="185"/>
      <c r="F9" s="187"/>
    </row>
    <row r="10" spans="1:8" x14ac:dyDescent="0.3">
      <c r="A10" s="156" t="s">
        <v>173</v>
      </c>
      <c r="B10" s="157">
        <v>0</v>
      </c>
      <c r="C10" s="158">
        <v>0</v>
      </c>
      <c r="D10" s="190" t="s">
        <v>174</v>
      </c>
      <c r="E10" s="191">
        <v>3000</v>
      </c>
      <c r="F10" s="192">
        <f>'REAL 2017'!F10:F11+'REAL 2018'!F10:F11</f>
        <v>9124.9</v>
      </c>
    </row>
    <row r="11" spans="1:8" ht="25.5" customHeight="1" x14ac:dyDescent="0.3">
      <c r="A11" s="159" t="s">
        <v>175</v>
      </c>
      <c r="B11" s="160">
        <v>0</v>
      </c>
      <c r="C11" s="161">
        <v>0</v>
      </c>
      <c r="D11" s="190"/>
      <c r="E11" s="191"/>
      <c r="F11" s="192"/>
    </row>
    <row r="12" spans="1:8" ht="56" x14ac:dyDescent="0.3">
      <c r="A12" s="153" t="s">
        <v>176</v>
      </c>
      <c r="B12" s="146">
        <f>12500*2</f>
        <v>25000</v>
      </c>
      <c r="C12" s="152">
        <f>'REAL 2017'!C12+'REAL 2018'!C12</f>
        <v>27488.02</v>
      </c>
      <c r="D12" s="193" t="s">
        <v>177</v>
      </c>
      <c r="E12" s="191">
        <v>24000</v>
      </c>
      <c r="F12" s="192">
        <v>24000</v>
      </c>
    </row>
    <row r="13" spans="1:8" ht="69.75" customHeight="1" x14ac:dyDescent="0.3">
      <c r="A13" s="162" t="s">
        <v>178</v>
      </c>
      <c r="B13" s="163">
        <v>0</v>
      </c>
      <c r="C13" s="164">
        <v>0</v>
      </c>
      <c r="D13" s="193"/>
      <c r="E13" s="191"/>
      <c r="F13" s="192"/>
    </row>
    <row r="14" spans="1:8" ht="21" customHeight="1" x14ac:dyDescent="0.3">
      <c r="A14" s="153" t="s">
        <v>179</v>
      </c>
      <c r="B14" s="154">
        <f>B15+B16+B17+B18</f>
        <v>0</v>
      </c>
      <c r="C14" s="155">
        <f>C15+C16+C17+C18</f>
        <v>0</v>
      </c>
      <c r="D14" s="194" t="s">
        <v>180</v>
      </c>
      <c r="E14" s="184">
        <v>50000</v>
      </c>
      <c r="F14" s="186">
        <f>'REAL 2017'!F14:F16+'REAL 2018'!F14:F16</f>
        <v>40000</v>
      </c>
    </row>
    <row r="15" spans="1:8" ht="16.5" customHeight="1" x14ac:dyDescent="0.3">
      <c r="A15" s="156" t="s">
        <v>181</v>
      </c>
      <c r="B15" s="157">
        <v>0</v>
      </c>
      <c r="C15" s="158">
        <v>0</v>
      </c>
      <c r="D15" s="195"/>
      <c r="E15" s="197"/>
      <c r="F15" s="198"/>
      <c r="H15" s="165"/>
    </row>
    <row r="16" spans="1:8" x14ac:dyDescent="0.3">
      <c r="A16" s="156" t="s">
        <v>182</v>
      </c>
      <c r="B16" s="157">
        <v>0</v>
      </c>
      <c r="C16" s="158">
        <v>0</v>
      </c>
      <c r="D16" s="196"/>
      <c r="E16" s="185"/>
      <c r="F16" s="187"/>
    </row>
    <row r="17" spans="1:6" x14ac:dyDescent="0.3">
      <c r="A17" s="156" t="s">
        <v>183</v>
      </c>
      <c r="B17" s="157">
        <v>0</v>
      </c>
      <c r="C17" s="158">
        <v>0</v>
      </c>
      <c r="D17" s="194" t="s">
        <v>184</v>
      </c>
      <c r="E17" s="184">
        <v>20000</v>
      </c>
      <c r="F17" s="186">
        <f>'REAL 2017'!F17:F19+'REAL 2018'!F17:F19</f>
        <v>20000</v>
      </c>
    </row>
    <row r="18" spans="1:6" x14ac:dyDescent="0.3">
      <c r="A18" s="156" t="s">
        <v>185</v>
      </c>
      <c r="B18" s="157">
        <v>0</v>
      </c>
      <c r="C18" s="158">
        <v>0</v>
      </c>
      <c r="D18" s="195"/>
      <c r="E18" s="197"/>
      <c r="F18" s="198"/>
    </row>
    <row r="19" spans="1:6" x14ac:dyDescent="0.3">
      <c r="A19" s="166" t="s">
        <v>186</v>
      </c>
      <c r="B19" s="167">
        <v>0</v>
      </c>
      <c r="C19" s="168">
        <v>0</v>
      </c>
      <c r="D19" s="196"/>
      <c r="E19" s="185"/>
      <c r="F19" s="187"/>
    </row>
    <row r="20" spans="1:6" x14ac:dyDescent="0.3">
      <c r="A20" s="199" t="s">
        <v>187</v>
      </c>
      <c r="B20" s="200"/>
      <c r="C20" s="169" t="str">
        <f>IF(C19&gt;F19,C19-F19,"0 €")</f>
        <v>0 €</v>
      </c>
      <c r="D20" s="199" t="s">
        <v>188</v>
      </c>
      <c r="E20" s="201"/>
      <c r="F20" s="169" t="str">
        <f>IF(F19&gt;C19,F19-C19,"0 €")</f>
        <v>0 €</v>
      </c>
    </row>
    <row r="21" spans="1:6" ht="37.5" customHeight="1" x14ac:dyDescent="0.3">
      <c r="A21" s="170" t="s">
        <v>189</v>
      </c>
      <c r="B21" s="171">
        <f>B14+B13+B12+B9+B8+B6+B19</f>
        <v>98255</v>
      </c>
      <c r="C21" s="172">
        <f>C14+C13+C12+C9+C8+C6+C19+C20</f>
        <v>115547.9</v>
      </c>
      <c r="D21" s="173" t="s">
        <v>190</v>
      </c>
      <c r="E21" s="174">
        <f>E6+E8+E10+E12+E14+E17</f>
        <v>98255</v>
      </c>
      <c r="F21" s="175">
        <f>F6+F8+F10+F12+F14+F17+F20</f>
        <v>115547.9</v>
      </c>
    </row>
    <row r="22" spans="1:6" ht="14.25" customHeight="1" x14ac:dyDescent="0.3"/>
    <row r="23" spans="1:6" x14ac:dyDescent="0.3">
      <c r="C23" s="165"/>
      <c r="F23" s="165"/>
    </row>
    <row r="25" spans="1:6" x14ac:dyDescent="0.3">
      <c r="D25" s="140" t="s">
        <v>191</v>
      </c>
    </row>
    <row r="26" spans="1:6" x14ac:dyDescent="0.3">
      <c r="D26" s="140" t="s">
        <v>192</v>
      </c>
    </row>
  </sheetData>
  <mergeCells count="23">
    <mergeCell ref="D17:D19"/>
    <mergeCell ref="E17:E19"/>
    <mergeCell ref="F17:F19"/>
    <mergeCell ref="A20:B20"/>
    <mergeCell ref="D20:E20"/>
    <mergeCell ref="D12:D13"/>
    <mergeCell ref="E12:E13"/>
    <mergeCell ref="F12:F13"/>
    <mergeCell ref="D14:D16"/>
    <mergeCell ref="E14:E16"/>
    <mergeCell ref="F14:F16"/>
    <mergeCell ref="D8:D9"/>
    <mergeCell ref="E8:E9"/>
    <mergeCell ref="F8:F9"/>
    <mergeCell ref="D10:D11"/>
    <mergeCell ref="E10:E11"/>
    <mergeCell ref="F10:F11"/>
    <mergeCell ref="A1:G1"/>
    <mergeCell ref="A4:C4"/>
    <mergeCell ref="D4:F4"/>
    <mergeCell ref="D6:D7"/>
    <mergeCell ref="E6:E7"/>
    <mergeCell ref="F6:F7"/>
  </mergeCells>
  <conditionalFormatting sqref="B21">
    <cfRule type="expression" dxfId="1" priority="1">
      <formula>$B$22&gt;$E$14/2</formula>
    </cfRule>
  </conditionalFormatting>
  <conditionalFormatting sqref="C21">
    <cfRule type="expression" dxfId="0" priority="2">
      <formula>$C$22&gt;$F$14/2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>
    <oddHeader>&amp;CJustificatif financier - Financement de la CNAV</oddHeader>
    <oddFooter xml:space="preserve">&amp;C&amp;P / &amp;N&amp;RParaphe du représentant légal de la structure : 
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Y88"/>
  <sheetViews>
    <sheetView topLeftCell="A64" workbookViewId="0">
      <selection activeCell="H39" sqref="H39"/>
    </sheetView>
  </sheetViews>
  <sheetFormatPr baseColWidth="10" defaultRowHeight="14.5" x14ac:dyDescent="0.35"/>
  <cols>
    <col min="1" max="1" width="17.54296875" customWidth="1"/>
    <col min="2" max="2" width="12.7265625" customWidth="1"/>
    <col min="3" max="3" width="22.7265625" customWidth="1"/>
    <col min="4" max="4" width="24.36328125" customWidth="1"/>
  </cols>
  <sheetData>
    <row r="1" spans="1:519" ht="25" x14ac:dyDescent="0.35">
      <c r="A1" s="202" t="s">
        <v>156</v>
      </c>
      <c r="B1" s="203"/>
      <c r="C1" s="203"/>
      <c r="D1" s="203"/>
      <c r="E1" s="203"/>
      <c r="F1" s="203"/>
      <c r="G1" s="203"/>
      <c r="H1" s="203"/>
      <c r="I1" s="203"/>
      <c r="J1" s="204"/>
    </row>
    <row r="2" spans="1:519" ht="20.5" thickBot="1" x14ac:dyDescent="0.4">
      <c r="A2" s="214" t="s">
        <v>157</v>
      </c>
      <c r="B2" s="215"/>
      <c r="C2" s="215"/>
      <c r="D2" s="215"/>
      <c r="E2" s="215"/>
      <c r="F2" s="215"/>
      <c r="G2" s="215"/>
      <c r="H2" s="215"/>
      <c r="I2" s="216"/>
    </row>
    <row r="3" spans="1:519" ht="37" customHeight="1" thickBot="1" x14ac:dyDescent="0.4">
      <c r="A3" s="217" t="s">
        <v>1</v>
      </c>
      <c r="B3" s="217" t="s">
        <v>2</v>
      </c>
      <c r="C3" s="217" t="s">
        <v>3</v>
      </c>
      <c r="D3" s="217" t="s">
        <v>4</v>
      </c>
      <c r="E3" s="217" t="s">
        <v>5</v>
      </c>
      <c r="F3" s="1" t="s">
        <v>6</v>
      </c>
      <c r="G3" s="217" t="s">
        <v>8</v>
      </c>
      <c r="H3" s="217" t="s">
        <v>9</v>
      </c>
      <c r="I3" s="219" t="s">
        <v>10</v>
      </c>
      <c r="J3" s="205" t="s">
        <v>138</v>
      </c>
    </row>
    <row r="4" spans="1:519" ht="15" thickTop="1" x14ac:dyDescent="0.35">
      <c r="A4" s="218"/>
      <c r="B4" s="218"/>
      <c r="C4" s="218"/>
      <c r="D4" s="218"/>
      <c r="E4" s="218"/>
      <c r="F4" s="1" t="s">
        <v>7</v>
      </c>
      <c r="G4" s="218"/>
      <c r="H4" s="218"/>
      <c r="I4" s="220"/>
      <c r="J4" s="206"/>
    </row>
    <row r="5" spans="1:519" x14ac:dyDescent="0.35">
      <c r="A5" s="207" t="s">
        <v>11</v>
      </c>
      <c r="B5" s="207"/>
      <c r="C5" s="207"/>
      <c r="D5" s="207"/>
      <c r="E5" s="207"/>
      <c r="F5" s="207"/>
      <c r="G5" s="207"/>
      <c r="H5" s="207"/>
      <c r="I5" s="207"/>
      <c r="J5" s="114"/>
      <c r="L5">
        <v>0</v>
      </c>
    </row>
    <row r="6" spans="1:519" x14ac:dyDescent="0.35">
      <c r="A6" s="60" t="s">
        <v>33</v>
      </c>
      <c r="B6" s="62">
        <v>910535</v>
      </c>
      <c r="C6" s="28" t="s">
        <v>29</v>
      </c>
      <c r="D6" s="28" t="s">
        <v>32</v>
      </c>
      <c r="E6" s="28">
        <v>134.72999999999999</v>
      </c>
      <c r="F6" s="29">
        <v>42811</v>
      </c>
      <c r="G6" s="29">
        <v>42811</v>
      </c>
      <c r="H6" s="28" t="s">
        <v>26</v>
      </c>
      <c r="I6" s="63">
        <v>134.72999999999999</v>
      </c>
      <c r="J6" s="61"/>
    </row>
    <row r="7" spans="1:519" x14ac:dyDescent="0.35">
      <c r="A7" s="60" t="s">
        <v>33</v>
      </c>
      <c r="B7" s="62"/>
      <c r="C7" s="28" t="s">
        <v>67</v>
      </c>
      <c r="D7" s="28" t="s">
        <v>32</v>
      </c>
      <c r="E7" s="28">
        <v>22.84</v>
      </c>
      <c r="F7" s="29">
        <v>42809</v>
      </c>
      <c r="G7" s="29">
        <v>42823</v>
      </c>
      <c r="H7" s="28" t="s">
        <v>69</v>
      </c>
      <c r="I7" s="63">
        <v>22.84</v>
      </c>
      <c r="J7" s="61"/>
    </row>
    <row r="8" spans="1:519" x14ac:dyDescent="0.35">
      <c r="A8" s="60" t="s">
        <v>33</v>
      </c>
      <c r="B8" s="62">
        <v>22</v>
      </c>
      <c r="C8" s="28" t="s">
        <v>31</v>
      </c>
      <c r="D8" s="28" t="s">
        <v>32</v>
      </c>
      <c r="E8" s="28">
        <v>8.11</v>
      </c>
      <c r="F8" s="29">
        <v>42914</v>
      </c>
      <c r="G8" s="29">
        <v>42915</v>
      </c>
      <c r="H8" s="28" t="s">
        <v>69</v>
      </c>
      <c r="I8" s="63">
        <v>8.11</v>
      </c>
      <c r="J8" s="61"/>
    </row>
    <row r="9" spans="1:519" x14ac:dyDescent="0.35">
      <c r="A9" s="60" t="s">
        <v>33</v>
      </c>
      <c r="B9" s="62">
        <v>38770628</v>
      </c>
      <c r="C9" s="28" t="s">
        <v>31</v>
      </c>
      <c r="D9" s="28" t="s">
        <v>32</v>
      </c>
      <c r="E9" s="28">
        <v>16.84</v>
      </c>
      <c r="F9" s="29">
        <v>42919</v>
      </c>
      <c r="G9" s="29">
        <v>42919</v>
      </c>
      <c r="H9" s="28" t="s">
        <v>26</v>
      </c>
      <c r="I9" s="63">
        <v>16.84</v>
      </c>
      <c r="J9" s="61"/>
    </row>
    <row r="10" spans="1:519" x14ac:dyDescent="0.35">
      <c r="A10" s="60" t="s">
        <v>33</v>
      </c>
      <c r="B10" s="62">
        <v>3877056</v>
      </c>
      <c r="C10" s="28" t="s">
        <v>31</v>
      </c>
      <c r="D10" s="28" t="s">
        <v>32</v>
      </c>
      <c r="E10" s="28">
        <v>21.4</v>
      </c>
      <c r="F10" s="29">
        <v>42997</v>
      </c>
      <c r="G10" s="29">
        <v>42997</v>
      </c>
      <c r="H10" s="28" t="s">
        <v>26</v>
      </c>
      <c r="I10" s="63">
        <v>21.4</v>
      </c>
      <c r="J10" s="61"/>
    </row>
    <row r="11" spans="1:519" x14ac:dyDescent="0.35">
      <c r="A11" s="60" t="s">
        <v>24</v>
      </c>
      <c r="B11" s="28">
        <v>157116</v>
      </c>
      <c r="C11" s="28" t="s">
        <v>27</v>
      </c>
      <c r="D11" s="28" t="s">
        <v>32</v>
      </c>
      <c r="E11" s="28">
        <v>16.47</v>
      </c>
      <c r="F11" s="29">
        <v>42998</v>
      </c>
      <c r="G11" s="29">
        <v>42998</v>
      </c>
      <c r="H11" s="28" t="s">
        <v>28</v>
      </c>
      <c r="I11" s="63">
        <v>16.47</v>
      </c>
      <c r="J11" s="61"/>
    </row>
    <row r="12" spans="1:519" s="61" customFormat="1" x14ac:dyDescent="0.35">
      <c r="A12" s="60" t="s">
        <v>24</v>
      </c>
      <c r="B12" s="28">
        <v>175</v>
      </c>
      <c r="C12" s="28" t="s">
        <v>27</v>
      </c>
      <c r="D12" s="28" t="s">
        <v>32</v>
      </c>
      <c r="E12" s="28">
        <v>23.58</v>
      </c>
      <c r="F12" s="29">
        <v>43005</v>
      </c>
      <c r="G12" s="29">
        <v>43005</v>
      </c>
      <c r="H12" s="28" t="s">
        <v>28</v>
      </c>
      <c r="I12" s="63">
        <v>23.58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</row>
    <row r="13" spans="1:519" s="61" customFormat="1" x14ac:dyDescent="0.35">
      <c r="A13" s="60" t="s">
        <v>24</v>
      </c>
      <c r="B13" s="62">
        <v>387705138</v>
      </c>
      <c r="C13" s="28" t="s">
        <v>31</v>
      </c>
      <c r="D13" s="28" t="s">
        <v>32</v>
      </c>
      <c r="E13" s="28">
        <v>14.82</v>
      </c>
      <c r="F13" s="29">
        <v>43006</v>
      </c>
      <c r="G13" s="29">
        <v>43006</v>
      </c>
      <c r="H13" s="28" t="s">
        <v>26</v>
      </c>
      <c r="I13" s="63">
        <v>14.82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</row>
    <row r="14" spans="1:519" s="61" customFormat="1" x14ac:dyDescent="0.35">
      <c r="A14" s="60" t="s">
        <v>24</v>
      </c>
      <c r="B14" s="28">
        <v>910170</v>
      </c>
      <c r="C14" s="28" t="s">
        <v>25</v>
      </c>
      <c r="D14" s="28" t="s">
        <v>32</v>
      </c>
      <c r="E14" s="28">
        <v>55.09</v>
      </c>
      <c r="F14" s="29">
        <v>43011</v>
      </c>
      <c r="G14" s="29">
        <v>43011</v>
      </c>
      <c r="H14" s="28" t="s">
        <v>26</v>
      </c>
      <c r="I14" s="63">
        <v>55.09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</row>
    <row r="15" spans="1:519" s="61" customFormat="1" x14ac:dyDescent="0.35">
      <c r="A15" s="60" t="s">
        <v>24</v>
      </c>
      <c r="B15" s="28">
        <v>910174</v>
      </c>
      <c r="C15" s="28" t="s">
        <v>27</v>
      </c>
      <c r="D15" s="28" t="s">
        <v>32</v>
      </c>
      <c r="E15" s="28">
        <v>94.64</v>
      </c>
      <c r="F15" s="29">
        <v>43041</v>
      </c>
      <c r="G15" s="29">
        <v>43042</v>
      </c>
      <c r="H15" s="28" t="s">
        <v>26</v>
      </c>
      <c r="I15" s="63">
        <v>94.64</v>
      </c>
      <c r="J15" s="61">
        <f>SUM(I6:I15)</f>
        <v>408.52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</row>
    <row r="16" spans="1:519" s="61" customFormat="1" x14ac:dyDescent="0.35">
      <c r="A16" s="60" t="s">
        <v>142</v>
      </c>
      <c r="B16" s="28">
        <v>910020</v>
      </c>
      <c r="C16" s="28" t="s">
        <v>77</v>
      </c>
      <c r="D16" s="28" t="s">
        <v>52</v>
      </c>
      <c r="E16" s="28">
        <v>294.74</v>
      </c>
      <c r="F16" s="29">
        <v>42774</v>
      </c>
      <c r="G16" s="29">
        <v>42774</v>
      </c>
      <c r="H16" s="28" t="s">
        <v>26</v>
      </c>
      <c r="I16" s="63">
        <v>294.74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</row>
    <row r="17" spans="1:519" s="61" customFormat="1" x14ac:dyDescent="0.35">
      <c r="A17" s="60" t="s">
        <v>142</v>
      </c>
      <c r="B17" s="28">
        <v>910140</v>
      </c>
      <c r="C17" s="28" t="s">
        <v>49</v>
      </c>
      <c r="D17" s="28" t="s">
        <v>50</v>
      </c>
      <c r="E17" s="28">
        <v>879.2</v>
      </c>
      <c r="F17" s="29">
        <v>42908</v>
      </c>
      <c r="G17" s="29">
        <v>42909</v>
      </c>
      <c r="H17" s="28" t="s">
        <v>28</v>
      </c>
      <c r="I17" s="63">
        <v>879.2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</row>
    <row r="18" spans="1:519" x14ac:dyDescent="0.35">
      <c r="A18" s="60" t="s">
        <v>142</v>
      </c>
      <c r="B18" s="28">
        <v>910160</v>
      </c>
      <c r="C18" s="28" t="s">
        <v>70</v>
      </c>
      <c r="D18" s="28" t="s">
        <v>50</v>
      </c>
      <c r="E18" s="28">
        <v>55.39</v>
      </c>
      <c r="F18" s="29">
        <v>43007</v>
      </c>
      <c r="G18" s="29">
        <v>43007</v>
      </c>
      <c r="H18" s="28" t="s">
        <v>26</v>
      </c>
      <c r="I18" s="63">
        <v>55.39</v>
      </c>
      <c r="J18" s="61">
        <f>SUM(I16:I18)</f>
        <v>1229.3300000000002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</row>
    <row r="19" spans="1:519" x14ac:dyDescent="0.35">
      <c r="A19" s="60" t="s">
        <v>52</v>
      </c>
      <c r="B19" s="28">
        <v>910007</v>
      </c>
      <c r="C19" s="28" t="s">
        <v>53</v>
      </c>
      <c r="D19" s="28" t="s">
        <v>54</v>
      </c>
      <c r="E19" s="28">
        <v>636</v>
      </c>
      <c r="F19" s="29">
        <v>42744</v>
      </c>
      <c r="G19" s="29">
        <v>42786</v>
      </c>
      <c r="H19" s="28" t="s">
        <v>19</v>
      </c>
      <c r="I19" s="63">
        <v>636</v>
      </c>
      <c r="J19" s="61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</row>
    <row r="20" spans="1:519" x14ac:dyDescent="0.35">
      <c r="A20" s="60" t="s">
        <v>52</v>
      </c>
      <c r="B20" s="28">
        <v>18</v>
      </c>
      <c r="C20" s="28" t="s">
        <v>27</v>
      </c>
      <c r="D20" s="28" t="s">
        <v>50</v>
      </c>
      <c r="E20" s="28">
        <v>7.74</v>
      </c>
      <c r="F20" s="29">
        <v>42894</v>
      </c>
      <c r="G20" s="29">
        <v>42898</v>
      </c>
      <c r="H20" s="28" t="s">
        <v>69</v>
      </c>
      <c r="I20" s="63">
        <v>7.74</v>
      </c>
      <c r="J20" s="61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</row>
    <row r="21" spans="1:519" x14ac:dyDescent="0.35">
      <c r="A21" s="60" t="s">
        <v>52</v>
      </c>
      <c r="B21" s="28">
        <v>12</v>
      </c>
      <c r="C21" s="28" t="s">
        <v>27</v>
      </c>
      <c r="D21" s="28" t="s">
        <v>50</v>
      </c>
      <c r="E21" s="28">
        <v>28</v>
      </c>
      <c r="F21" s="29">
        <v>42852</v>
      </c>
      <c r="G21" s="29">
        <v>42853</v>
      </c>
      <c r="H21" s="28" t="s">
        <v>69</v>
      </c>
      <c r="I21" s="63">
        <v>28</v>
      </c>
      <c r="J21" s="61">
        <f>SUM(I19:I21)</f>
        <v>671.74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</row>
    <row r="22" spans="1:519" x14ac:dyDescent="0.35">
      <c r="A22" s="60"/>
      <c r="B22" s="28"/>
      <c r="C22" s="28"/>
      <c r="D22" s="28"/>
      <c r="E22" s="28"/>
      <c r="F22" s="28"/>
      <c r="G22" s="28"/>
      <c r="H22" s="28"/>
      <c r="I22" s="63"/>
      <c r="J22" s="61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</row>
    <row r="23" spans="1:519" ht="15" thickBot="1" x14ac:dyDescent="0.4">
      <c r="A23" s="69" t="s">
        <v>30</v>
      </c>
      <c r="B23" s="70"/>
      <c r="C23" s="70"/>
      <c r="D23" s="70"/>
      <c r="E23" s="70"/>
      <c r="F23" s="70"/>
      <c r="G23" s="70"/>
      <c r="H23" s="70"/>
      <c r="I23" s="108">
        <f>SUM(I6:I22)</f>
        <v>2309.59</v>
      </c>
      <c r="J23" s="61">
        <f>SUM(J6:J22)</f>
        <v>2309.59</v>
      </c>
    </row>
    <row r="24" spans="1:519" ht="15" thickBot="1" x14ac:dyDescent="0.4">
      <c r="A24" s="208" t="s">
        <v>12</v>
      </c>
      <c r="B24" s="209"/>
      <c r="C24" s="209"/>
      <c r="D24" s="209"/>
      <c r="E24" s="209"/>
      <c r="F24" s="209"/>
      <c r="G24" s="209"/>
      <c r="H24" s="209"/>
      <c r="I24" s="209"/>
      <c r="J24" s="61"/>
    </row>
    <row r="25" spans="1:519" ht="15" thickBot="1" x14ac:dyDescent="0.4">
      <c r="A25" s="14" t="s">
        <v>39</v>
      </c>
      <c r="B25" s="4">
        <v>910029</v>
      </c>
      <c r="C25" s="4" t="s">
        <v>41</v>
      </c>
      <c r="D25" s="4" t="s">
        <v>40</v>
      </c>
      <c r="E25" s="4">
        <v>150</v>
      </c>
      <c r="F25" s="8">
        <v>42789</v>
      </c>
      <c r="G25" s="8">
        <v>42789</v>
      </c>
      <c r="H25" s="4" t="s">
        <v>28</v>
      </c>
      <c r="I25" s="9">
        <v>150</v>
      </c>
      <c r="J25" s="61"/>
    </row>
    <row r="26" spans="1:519" ht="15" thickBot="1" x14ac:dyDescent="0.4">
      <c r="A26" s="14" t="s">
        <v>39</v>
      </c>
      <c r="B26" s="4">
        <v>910047</v>
      </c>
      <c r="C26" s="4" t="s">
        <v>42</v>
      </c>
      <c r="D26" s="4" t="s">
        <v>40</v>
      </c>
      <c r="E26" s="4">
        <v>221</v>
      </c>
      <c r="F26" s="8">
        <v>42817</v>
      </c>
      <c r="G26" s="8">
        <v>42817</v>
      </c>
      <c r="H26" s="4" t="s">
        <v>28</v>
      </c>
      <c r="I26" s="9">
        <v>221</v>
      </c>
      <c r="J26" s="61"/>
    </row>
    <row r="27" spans="1:519" ht="15" thickBot="1" x14ac:dyDescent="0.4">
      <c r="A27" s="14" t="s">
        <v>39</v>
      </c>
      <c r="B27" s="4">
        <v>910064</v>
      </c>
      <c r="C27" s="4" t="s">
        <v>43</v>
      </c>
      <c r="D27" s="4" t="s">
        <v>40</v>
      </c>
      <c r="E27" s="4">
        <v>360</v>
      </c>
      <c r="F27" s="8">
        <v>42845</v>
      </c>
      <c r="G27" s="8">
        <v>42845</v>
      </c>
      <c r="H27" s="4" t="s">
        <v>28</v>
      </c>
      <c r="I27" s="9">
        <v>360</v>
      </c>
      <c r="J27" s="61"/>
    </row>
    <row r="28" spans="1:519" ht="15" thickBot="1" x14ac:dyDescent="0.4">
      <c r="A28" s="14" t="s">
        <v>39</v>
      </c>
      <c r="B28" s="4">
        <v>910101</v>
      </c>
      <c r="C28" s="4" t="s">
        <v>55</v>
      </c>
      <c r="D28" s="4" t="s">
        <v>40</v>
      </c>
      <c r="E28" s="4">
        <v>296.45</v>
      </c>
      <c r="F28" s="8">
        <v>42849</v>
      </c>
      <c r="G28" s="8">
        <v>42850</v>
      </c>
      <c r="H28" s="4" t="s">
        <v>26</v>
      </c>
      <c r="I28" s="9">
        <v>296.45</v>
      </c>
      <c r="J28" s="61"/>
    </row>
    <row r="29" spans="1:519" ht="15" thickBot="1" x14ac:dyDescent="0.4">
      <c r="A29" s="14" t="s">
        <v>39</v>
      </c>
      <c r="B29" s="4">
        <v>910079</v>
      </c>
      <c r="C29" s="4" t="s">
        <v>44</v>
      </c>
      <c r="D29" s="4" t="s">
        <v>40</v>
      </c>
      <c r="E29" s="4">
        <v>249.9</v>
      </c>
      <c r="F29" s="8">
        <v>42873</v>
      </c>
      <c r="G29" s="8">
        <v>42873</v>
      </c>
      <c r="H29" s="4" t="s">
        <v>28</v>
      </c>
      <c r="I29" s="9">
        <v>249.49</v>
      </c>
      <c r="J29" s="61"/>
    </row>
    <row r="30" spans="1:519" ht="15" thickBot="1" x14ac:dyDescent="0.4">
      <c r="A30" s="14" t="s">
        <v>39</v>
      </c>
      <c r="B30" s="4">
        <v>910081</v>
      </c>
      <c r="C30" s="4" t="s">
        <v>139</v>
      </c>
      <c r="D30" s="4" t="s">
        <v>40</v>
      </c>
      <c r="E30" s="4">
        <v>200</v>
      </c>
      <c r="F30" s="8">
        <v>42873</v>
      </c>
      <c r="G30" s="8">
        <v>42873</v>
      </c>
      <c r="H30" s="4" t="s">
        <v>28</v>
      </c>
      <c r="I30" s="9">
        <v>200</v>
      </c>
      <c r="J30" s="61"/>
    </row>
    <row r="31" spans="1:519" ht="15" thickBot="1" x14ac:dyDescent="0.4">
      <c r="A31" s="14" t="s">
        <v>39</v>
      </c>
      <c r="B31" s="4">
        <v>910161</v>
      </c>
      <c r="C31" s="4" t="s">
        <v>45</v>
      </c>
      <c r="D31" s="4" t="s">
        <v>40</v>
      </c>
      <c r="E31" s="4">
        <v>70</v>
      </c>
      <c r="F31" s="8">
        <v>42999</v>
      </c>
      <c r="G31" s="8">
        <v>42968</v>
      </c>
      <c r="H31" s="4" t="s">
        <v>28</v>
      </c>
      <c r="I31" s="9">
        <v>70</v>
      </c>
      <c r="J31" s="61"/>
    </row>
    <row r="32" spans="1:519" ht="15" thickBot="1" x14ac:dyDescent="0.4">
      <c r="A32" s="14" t="s">
        <v>39</v>
      </c>
      <c r="B32" s="4">
        <v>910163</v>
      </c>
      <c r="C32" s="4" t="s">
        <v>46</v>
      </c>
      <c r="D32" s="4" t="s">
        <v>40</v>
      </c>
      <c r="E32" s="4">
        <v>214.5</v>
      </c>
      <c r="F32" s="8">
        <v>43027</v>
      </c>
      <c r="G32" s="8">
        <v>43027</v>
      </c>
      <c r="H32" s="4" t="s">
        <v>28</v>
      </c>
      <c r="I32" s="9">
        <v>214.5</v>
      </c>
      <c r="J32" s="61"/>
    </row>
    <row r="33" spans="1:10" ht="15" thickBot="1" x14ac:dyDescent="0.4">
      <c r="A33" s="14" t="s">
        <v>39</v>
      </c>
      <c r="B33" s="4">
        <v>910176</v>
      </c>
      <c r="C33" s="4" t="s">
        <v>47</v>
      </c>
      <c r="D33" s="4" t="s">
        <v>40</v>
      </c>
      <c r="E33" s="4">
        <v>765</v>
      </c>
      <c r="F33" s="8">
        <v>43055</v>
      </c>
      <c r="G33" s="8">
        <v>43024</v>
      </c>
      <c r="H33" s="4" t="s">
        <v>28</v>
      </c>
      <c r="I33" s="9">
        <v>765</v>
      </c>
      <c r="J33" s="61"/>
    </row>
    <row r="34" spans="1:10" ht="15" thickBot="1" x14ac:dyDescent="0.4">
      <c r="A34" s="14" t="s">
        <v>39</v>
      </c>
      <c r="B34" s="4">
        <v>910204</v>
      </c>
      <c r="C34" s="4" t="s">
        <v>48</v>
      </c>
      <c r="D34" s="4" t="s">
        <v>40</v>
      </c>
      <c r="E34" s="4">
        <v>570</v>
      </c>
      <c r="F34" s="8">
        <v>43076</v>
      </c>
      <c r="G34" s="8">
        <v>43076</v>
      </c>
      <c r="H34" s="4" t="s">
        <v>28</v>
      </c>
      <c r="I34" s="9">
        <v>570</v>
      </c>
      <c r="J34" s="61">
        <f>SUM(I25:I34)</f>
        <v>3096.44</v>
      </c>
    </row>
    <row r="35" spans="1:10" ht="15" thickBot="1" x14ac:dyDescent="0.4">
      <c r="A35" s="14" t="s">
        <v>126</v>
      </c>
      <c r="B35" s="4"/>
      <c r="C35" s="4" t="s">
        <v>135</v>
      </c>
      <c r="D35" s="4" t="s">
        <v>40</v>
      </c>
      <c r="E35" s="4">
        <v>3801</v>
      </c>
      <c r="F35" s="8">
        <v>42736</v>
      </c>
      <c r="G35" s="8">
        <v>43100</v>
      </c>
      <c r="H35" s="4" t="s">
        <v>129</v>
      </c>
      <c r="I35" s="9">
        <v>1360</v>
      </c>
      <c r="J35" s="61"/>
    </row>
    <row r="36" spans="1:10" ht="15" thickBot="1" x14ac:dyDescent="0.4">
      <c r="A36" s="14" t="s">
        <v>126</v>
      </c>
      <c r="B36" s="4"/>
      <c r="C36" s="4" t="s">
        <v>134</v>
      </c>
      <c r="D36" s="4" t="s">
        <v>127</v>
      </c>
      <c r="E36" s="4">
        <v>1155</v>
      </c>
      <c r="F36" s="8">
        <v>42736</v>
      </c>
      <c r="G36" s="8">
        <v>43100</v>
      </c>
      <c r="H36" s="4" t="s">
        <v>129</v>
      </c>
      <c r="I36" s="9">
        <v>1323</v>
      </c>
      <c r="J36" s="61"/>
    </row>
    <row r="37" spans="1:10" ht="15" thickBot="1" x14ac:dyDescent="0.4">
      <c r="A37" s="14" t="s">
        <v>126</v>
      </c>
      <c r="B37" s="4"/>
      <c r="C37" s="4" t="s">
        <v>137</v>
      </c>
      <c r="D37" s="4" t="s">
        <v>136</v>
      </c>
      <c r="E37" s="4">
        <v>3266</v>
      </c>
      <c r="F37" s="8">
        <v>42736</v>
      </c>
      <c r="G37" s="8">
        <v>43100</v>
      </c>
      <c r="H37" s="4" t="s">
        <v>129</v>
      </c>
      <c r="I37" s="9">
        <v>2877</v>
      </c>
      <c r="J37" s="61"/>
    </row>
    <row r="38" spans="1:10" ht="15" thickBot="1" x14ac:dyDescent="0.4">
      <c r="A38" s="14" t="s">
        <v>126</v>
      </c>
      <c r="B38" s="4"/>
      <c r="C38" s="4" t="s">
        <v>131</v>
      </c>
      <c r="D38" s="4" t="s">
        <v>130</v>
      </c>
      <c r="E38" s="4">
        <v>4147.5</v>
      </c>
      <c r="F38" s="8">
        <v>42736</v>
      </c>
      <c r="G38" s="8">
        <v>43100</v>
      </c>
      <c r="H38" s="4" t="s">
        <v>129</v>
      </c>
      <c r="I38" s="9">
        <v>3003</v>
      </c>
      <c r="J38" s="61"/>
    </row>
    <row r="39" spans="1:10" x14ac:dyDescent="0.35">
      <c r="A39" s="64" t="s">
        <v>126</v>
      </c>
      <c r="B39" s="65"/>
      <c r="C39" s="65" t="s">
        <v>133</v>
      </c>
      <c r="D39" s="65" t="s">
        <v>132</v>
      </c>
      <c r="E39" s="65">
        <v>2562</v>
      </c>
      <c r="F39" s="66">
        <v>42736</v>
      </c>
      <c r="G39" s="66">
        <v>42736</v>
      </c>
      <c r="H39" s="65" t="s">
        <v>129</v>
      </c>
      <c r="I39" s="67">
        <f>E39*50%</f>
        <v>1281</v>
      </c>
      <c r="J39" s="61">
        <f>SUM(I35:I39)</f>
        <v>9844</v>
      </c>
    </row>
    <row r="40" spans="1:10" x14ac:dyDescent="0.35">
      <c r="A40" s="68"/>
      <c r="B40" s="28"/>
      <c r="C40" s="28"/>
      <c r="D40" s="28"/>
      <c r="E40" s="28"/>
      <c r="F40" s="29"/>
      <c r="G40" s="29"/>
      <c r="H40" s="28"/>
      <c r="I40" s="63"/>
      <c r="J40" s="61"/>
    </row>
    <row r="41" spans="1:10" x14ac:dyDescent="0.35">
      <c r="A41" s="72" t="s">
        <v>30</v>
      </c>
      <c r="B41" s="73"/>
      <c r="C41" s="73"/>
      <c r="D41" s="73"/>
      <c r="E41" s="73"/>
      <c r="F41" s="73"/>
      <c r="G41" s="73"/>
      <c r="H41" s="73"/>
      <c r="I41" s="90">
        <f>SUM(I25:I40)</f>
        <v>12940.44</v>
      </c>
      <c r="J41" s="61">
        <f>SUM(J25:J40)</f>
        <v>12940.44</v>
      </c>
    </row>
    <row r="42" spans="1:10" ht="15" thickBot="1" x14ac:dyDescent="0.4">
      <c r="A42" s="210" t="s">
        <v>13</v>
      </c>
      <c r="B42" s="211"/>
      <c r="C42" s="211"/>
      <c r="D42" s="211"/>
      <c r="E42" s="211"/>
      <c r="F42" s="211"/>
      <c r="G42" s="211"/>
      <c r="H42" s="211"/>
      <c r="I42" s="211"/>
      <c r="J42" s="61"/>
    </row>
    <row r="43" spans="1:10" ht="15" thickBot="1" x14ac:dyDescent="0.4">
      <c r="A43" s="11" t="s">
        <v>34</v>
      </c>
      <c r="B43" s="11">
        <v>910031</v>
      </c>
      <c r="C43" s="11" t="s">
        <v>36</v>
      </c>
      <c r="D43" s="11" t="s">
        <v>35</v>
      </c>
      <c r="E43" s="11">
        <v>310</v>
      </c>
      <c r="F43" s="12">
        <v>42747</v>
      </c>
      <c r="G43" s="12">
        <v>42766</v>
      </c>
      <c r="H43" s="11" t="s">
        <v>19</v>
      </c>
      <c r="I43" s="58">
        <v>310</v>
      </c>
      <c r="J43" s="61"/>
    </row>
    <row r="44" spans="1:10" ht="15" thickBot="1" x14ac:dyDescent="0.4">
      <c r="A44" s="11" t="s">
        <v>34</v>
      </c>
      <c r="B44" s="11">
        <v>910028</v>
      </c>
      <c r="C44" s="11" t="s">
        <v>36</v>
      </c>
      <c r="D44" s="11" t="s">
        <v>35</v>
      </c>
      <c r="E44" s="11">
        <v>310</v>
      </c>
      <c r="F44" s="12">
        <v>42789</v>
      </c>
      <c r="G44" s="12">
        <v>42829</v>
      </c>
      <c r="H44" s="11" t="s">
        <v>19</v>
      </c>
      <c r="I44" s="58">
        <v>310</v>
      </c>
      <c r="J44" s="61"/>
    </row>
    <row r="45" spans="1:10" ht="15" thickBot="1" x14ac:dyDescent="0.4">
      <c r="A45" s="11" t="s">
        <v>34</v>
      </c>
      <c r="B45" s="11">
        <v>910059</v>
      </c>
      <c r="C45" s="11" t="s">
        <v>36</v>
      </c>
      <c r="D45" s="11" t="s">
        <v>35</v>
      </c>
      <c r="E45" s="11">
        <v>400</v>
      </c>
      <c r="F45" s="12">
        <v>42845</v>
      </c>
      <c r="G45" s="12">
        <v>42907</v>
      </c>
      <c r="H45" s="11" t="s">
        <v>19</v>
      </c>
      <c r="I45" s="58">
        <v>400</v>
      </c>
      <c r="J45" s="61"/>
    </row>
    <row r="46" spans="1:10" ht="15" thickBot="1" x14ac:dyDescent="0.4">
      <c r="A46" s="11" t="s">
        <v>34</v>
      </c>
      <c r="B46" s="13">
        <v>910063</v>
      </c>
      <c r="C46" s="11" t="s">
        <v>36</v>
      </c>
      <c r="D46" s="11" t="s">
        <v>35</v>
      </c>
      <c r="E46" s="11">
        <v>310</v>
      </c>
      <c r="F46" s="12">
        <v>42845</v>
      </c>
      <c r="G46" s="12">
        <v>42829</v>
      </c>
      <c r="H46" s="11" t="s">
        <v>19</v>
      </c>
      <c r="I46" s="58">
        <v>310</v>
      </c>
      <c r="J46" s="61"/>
    </row>
    <row r="47" spans="1:10" ht="15" thickBot="1" x14ac:dyDescent="0.4">
      <c r="A47" s="11" t="s">
        <v>34</v>
      </c>
      <c r="B47" s="13">
        <v>910073</v>
      </c>
      <c r="C47" s="11" t="s">
        <v>36</v>
      </c>
      <c r="D47" s="11" t="s">
        <v>35</v>
      </c>
      <c r="E47" s="11">
        <v>910</v>
      </c>
      <c r="F47" s="12">
        <v>42873</v>
      </c>
      <c r="G47" s="12">
        <v>42907</v>
      </c>
      <c r="H47" s="11" t="s">
        <v>19</v>
      </c>
      <c r="I47" s="58">
        <v>910</v>
      </c>
      <c r="J47" s="61"/>
    </row>
    <row r="48" spans="1:10" ht="15" thickBot="1" x14ac:dyDescent="0.4">
      <c r="A48" s="11" t="s">
        <v>34</v>
      </c>
      <c r="B48" s="11">
        <v>910107</v>
      </c>
      <c r="C48" s="11" t="s">
        <v>36</v>
      </c>
      <c r="D48" s="11" t="s">
        <v>35</v>
      </c>
      <c r="E48" s="11">
        <v>310</v>
      </c>
      <c r="F48" s="12">
        <v>42901</v>
      </c>
      <c r="G48" s="12">
        <v>42912</v>
      </c>
      <c r="H48" s="11" t="s">
        <v>19</v>
      </c>
      <c r="I48" s="58">
        <v>310</v>
      </c>
      <c r="J48" s="61"/>
    </row>
    <row r="49" spans="1:10" ht="15" thickBot="1" x14ac:dyDescent="0.4">
      <c r="A49" s="11" t="s">
        <v>34</v>
      </c>
      <c r="B49" s="11">
        <v>910144</v>
      </c>
      <c r="C49" s="11" t="s">
        <v>36</v>
      </c>
      <c r="D49" s="11" t="s">
        <v>35</v>
      </c>
      <c r="E49" s="11">
        <v>320</v>
      </c>
      <c r="F49" s="12">
        <v>42999</v>
      </c>
      <c r="G49" s="12">
        <v>43035</v>
      </c>
      <c r="H49" s="11" t="s">
        <v>19</v>
      </c>
      <c r="I49" s="58">
        <v>320</v>
      </c>
      <c r="J49" s="61"/>
    </row>
    <row r="50" spans="1:10" ht="15" thickBot="1" x14ac:dyDescent="0.4">
      <c r="A50" s="11" t="s">
        <v>34</v>
      </c>
      <c r="B50" s="11">
        <v>910185</v>
      </c>
      <c r="C50" s="11" t="s">
        <v>36</v>
      </c>
      <c r="D50" s="11" t="s">
        <v>35</v>
      </c>
      <c r="E50" s="11">
        <v>400</v>
      </c>
      <c r="F50" s="12">
        <v>43024</v>
      </c>
      <c r="G50" s="12">
        <v>43059</v>
      </c>
      <c r="H50" s="11" t="s">
        <v>19</v>
      </c>
      <c r="I50" s="58">
        <v>400</v>
      </c>
      <c r="J50" s="61"/>
    </row>
    <row r="51" spans="1:10" ht="15" thickBot="1" x14ac:dyDescent="0.4">
      <c r="A51" s="11" t="s">
        <v>34</v>
      </c>
      <c r="B51" s="11">
        <v>910183</v>
      </c>
      <c r="C51" s="11" t="s">
        <v>36</v>
      </c>
      <c r="D51" s="11" t="s">
        <v>35</v>
      </c>
      <c r="E51" s="11">
        <v>320</v>
      </c>
      <c r="F51" s="12">
        <v>43055</v>
      </c>
      <c r="G51" s="11" t="s">
        <v>37</v>
      </c>
      <c r="H51" s="11" t="s">
        <v>19</v>
      </c>
      <c r="I51" s="58">
        <v>320</v>
      </c>
      <c r="J51" s="61"/>
    </row>
    <row r="52" spans="1:10" ht="15" thickBot="1" x14ac:dyDescent="0.4">
      <c r="A52" s="11" t="s">
        <v>34</v>
      </c>
      <c r="B52" s="11">
        <v>910203</v>
      </c>
      <c r="C52" s="11" t="s">
        <v>36</v>
      </c>
      <c r="D52" s="11" t="s">
        <v>35</v>
      </c>
      <c r="E52" s="11">
        <v>320</v>
      </c>
      <c r="F52" s="12">
        <v>43076</v>
      </c>
      <c r="G52" s="12">
        <v>43087</v>
      </c>
      <c r="H52" s="11" t="s">
        <v>19</v>
      </c>
      <c r="I52" s="58">
        <v>320</v>
      </c>
      <c r="J52" s="61">
        <f>SUM(I43:I52)</f>
        <v>3910</v>
      </c>
    </row>
    <row r="53" spans="1:10" ht="15" thickBot="1" x14ac:dyDescent="0.4">
      <c r="A53" s="3"/>
      <c r="B53" s="4"/>
      <c r="C53" s="4"/>
      <c r="D53" s="4"/>
      <c r="E53" s="4"/>
      <c r="F53" s="4"/>
      <c r="G53" s="4"/>
      <c r="H53" s="4"/>
      <c r="I53" s="9"/>
      <c r="J53" s="61"/>
    </row>
    <row r="54" spans="1:10" ht="15" thickBot="1" x14ac:dyDescent="0.4">
      <c r="A54" s="74" t="s">
        <v>30</v>
      </c>
      <c r="B54" s="75"/>
      <c r="C54" s="75"/>
      <c r="D54" s="75"/>
      <c r="E54" s="75"/>
      <c r="F54" s="75"/>
      <c r="G54" s="75"/>
      <c r="H54" s="75"/>
      <c r="I54" s="87">
        <f>SUM(I43:I53)</f>
        <v>3910</v>
      </c>
      <c r="J54" s="61"/>
    </row>
    <row r="55" spans="1:10" ht="15" thickBot="1" x14ac:dyDescent="0.4">
      <c r="A55" s="208" t="s">
        <v>14</v>
      </c>
      <c r="B55" s="209"/>
      <c r="C55" s="209"/>
      <c r="D55" s="209"/>
      <c r="E55" s="209"/>
      <c r="F55" s="209"/>
      <c r="G55" s="209"/>
      <c r="H55" s="209"/>
      <c r="I55" s="212"/>
      <c r="J55" s="61"/>
    </row>
    <row r="56" spans="1:10" ht="15" thickBot="1" x14ac:dyDescent="0.4">
      <c r="A56" s="3" t="s">
        <v>76</v>
      </c>
      <c r="B56" s="19" t="s">
        <v>102</v>
      </c>
      <c r="C56" s="4" t="s">
        <v>17</v>
      </c>
      <c r="D56" s="4" t="s">
        <v>78</v>
      </c>
      <c r="E56" s="4">
        <f>10636.42+15070.93+5172.94+7365.38</f>
        <v>38245.67</v>
      </c>
      <c r="F56" s="8">
        <v>43100</v>
      </c>
      <c r="G56" s="8">
        <v>43100</v>
      </c>
      <c r="H56" s="4" t="s">
        <v>19</v>
      </c>
      <c r="I56" s="43">
        <f>E56*30%</f>
        <v>11473.700999999999</v>
      </c>
      <c r="J56" s="61"/>
    </row>
    <row r="57" spans="1:10" ht="15" thickBot="1" x14ac:dyDescent="0.4">
      <c r="A57" s="3" t="s">
        <v>76</v>
      </c>
      <c r="B57" s="4">
        <v>102</v>
      </c>
      <c r="C57" s="4" t="s">
        <v>18</v>
      </c>
      <c r="D57" s="4" t="s">
        <v>78</v>
      </c>
      <c r="E57" s="4">
        <v>36770</v>
      </c>
      <c r="F57" s="8">
        <v>43100</v>
      </c>
      <c r="G57" s="8">
        <v>42787</v>
      </c>
      <c r="H57" s="4" t="s">
        <v>19</v>
      </c>
      <c r="I57" s="43">
        <f>E57*25%</f>
        <v>9192.5</v>
      </c>
      <c r="J57" s="61"/>
    </row>
    <row r="58" spans="1:10" ht="15" thickBot="1" x14ac:dyDescent="0.4">
      <c r="A58" s="3" t="s">
        <v>76</v>
      </c>
      <c r="B58" s="4">
        <v>2017003836</v>
      </c>
      <c r="C58" s="4" t="s">
        <v>80</v>
      </c>
      <c r="D58" s="4" t="s">
        <v>100</v>
      </c>
      <c r="E58" s="4">
        <v>619.91999999999996</v>
      </c>
      <c r="F58" s="8">
        <v>43100</v>
      </c>
      <c r="G58" s="8">
        <v>43100</v>
      </c>
      <c r="H58" s="4" t="s">
        <v>19</v>
      </c>
      <c r="I58" s="43">
        <f>103.32*30%</f>
        <v>30.995999999999995</v>
      </c>
      <c r="J58" s="61"/>
    </row>
    <row r="59" spans="1:10" ht="15" thickBot="1" x14ac:dyDescent="0.4">
      <c r="A59" s="3" t="s">
        <v>76</v>
      </c>
      <c r="B59" s="4">
        <v>900023</v>
      </c>
      <c r="C59" s="4" t="s">
        <v>17</v>
      </c>
      <c r="D59" s="4" t="s">
        <v>38</v>
      </c>
      <c r="E59" s="4">
        <v>133.41</v>
      </c>
      <c r="F59" s="8">
        <v>43122</v>
      </c>
      <c r="G59" s="8">
        <v>43129</v>
      </c>
      <c r="H59" s="4" t="s">
        <v>19</v>
      </c>
      <c r="I59" s="43">
        <v>133.41</v>
      </c>
      <c r="J59" s="61"/>
    </row>
    <row r="60" spans="1:10" ht="15" thickBot="1" x14ac:dyDescent="0.4">
      <c r="A60" s="3"/>
      <c r="B60" s="4"/>
      <c r="C60" s="4"/>
      <c r="D60" s="4"/>
      <c r="E60" s="4"/>
      <c r="F60" s="4"/>
      <c r="G60" s="4"/>
      <c r="H60" s="4"/>
      <c r="I60" s="9"/>
      <c r="J60" s="61"/>
    </row>
    <row r="61" spans="1:10" x14ac:dyDescent="0.35">
      <c r="A61" s="78" t="s">
        <v>30</v>
      </c>
      <c r="B61" s="79"/>
      <c r="C61" s="79"/>
      <c r="D61" s="79"/>
      <c r="E61" s="79"/>
      <c r="F61" s="79"/>
      <c r="G61" s="79"/>
      <c r="H61" s="79"/>
      <c r="I61" s="109">
        <f>SUM(I56:I60)</f>
        <v>20830.607</v>
      </c>
      <c r="J61" s="61"/>
    </row>
    <row r="62" spans="1:10" x14ac:dyDescent="0.35">
      <c r="A62" s="207" t="s">
        <v>15</v>
      </c>
      <c r="B62" s="207"/>
      <c r="C62" s="207"/>
      <c r="D62" s="207"/>
      <c r="E62" s="207"/>
      <c r="F62" s="207"/>
      <c r="G62" s="207"/>
      <c r="H62" s="207"/>
      <c r="I62" s="213"/>
      <c r="J62" s="61"/>
    </row>
    <row r="63" spans="1:10" x14ac:dyDescent="0.35">
      <c r="A63" s="60" t="s">
        <v>122</v>
      </c>
      <c r="B63" s="81">
        <v>100049</v>
      </c>
      <c r="C63" s="28" t="s">
        <v>94</v>
      </c>
      <c r="D63" s="28" t="s">
        <v>95</v>
      </c>
      <c r="E63" s="28">
        <v>1802.41</v>
      </c>
      <c r="F63" s="29">
        <v>42736</v>
      </c>
      <c r="G63" s="29">
        <v>42786</v>
      </c>
      <c r="H63" s="28" t="s">
        <v>19</v>
      </c>
      <c r="I63" s="110">
        <v>450.60250000000002</v>
      </c>
      <c r="J63" s="61"/>
    </row>
    <row r="64" spans="1:10" x14ac:dyDescent="0.35">
      <c r="A64" s="60" t="s">
        <v>115</v>
      </c>
      <c r="B64" s="81">
        <v>100353</v>
      </c>
      <c r="C64" s="28" t="s">
        <v>116</v>
      </c>
      <c r="D64" s="28" t="s">
        <v>117</v>
      </c>
      <c r="E64" s="28">
        <v>2631.28</v>
      </c>
      <c r="F64" s="29">
        <v>42993</v>
      </c>
      <c r="G64" s="29">
        <v>43059</v>
      </c>
      <c r="H64" s="28" t="s">
        <v>19</v>
      </c>
      <c r="I64" s="110">
        <v>657.82</v>
      </c>
      <c r="J64" s="61"/>
    </row>
    <row r="65" spans="1:10" x14ac:dyDescent="0.35">
      <c r="A65" s="82" t="s">
        <v>93</v>
      </c>
      <c r="B65" s="82" t="s">
        <v>120</v>
      </c>
      <c r="C65" s="82" t="s">
        <v>21</v>
      </c>
      <c r="D65" s="82" t="s">
        <v>22</v>
      </c>
      <c r="E65" s="82">
        <v>32077.9</v>
      </c>
      <c r="F65" s="83">
        <v>42736</v>
      </c>
      <c r="G65" s="83">
        <v>43100</v>
      </c>
      <c r="H65" s="82" t="s">
        <v>105</v>
      </c>
      <c r="I65" s="111">
        <v>8019.48</v>
      </c>
      <c r="J65" s="61"/>
    </row>
    <row r="66" spans="1:10" x14ac:dyDescent="0.35">
      <c r="A66" s="84" t="s">
        <v>93</v>
      </c>
      <c r="B66" s="28" t="s">
        <v>120</v>
      </c>
      <c r="C66" s="28" t="s">
        <v>84</v>
      </c>
      <c r="D66" s="28" t="s">
        <v>85</v>
      </c>
      <c r="E66" s="28">
        <v>1961.09</v>
      </c>
      <c r="F66" s="29">
        <v>42736</v>
      </c>
      <c r="G66" s="29">
        <v>43100</v>
      </c>
      <c r="H66" s="28" t="s">
        <v>19</v>
      </c>
      <c r="I66" s="110">
        <v>490.27</v>
      </c>
      <c r="J66" s="61"/>
    </row>
    <row r="67" spans="1:10" x14ac:dyDescent="0.35">
      <c r="A67" s="60" t="s">
        <v>93</v>
      </c>
      <c r="B67" s="28" t="s">
        <v>120</v>
      </c>
      <c r="C67" s="28" t="s">
        <v>86</v>
      </c>
      <c r="D67" s="28" t="s">
        <v>87</v>
      </c>
      <c r="E67" s="28">
        <v>1597</v>
      </c>
      <c r="F67" s="29">
        <v>42736</v>
      </c>
      <c r="G67" s="29">
        <v>43100</v>
      </c>
      <c r="H67" s="28" t="s">
        <v>28</v>
      </c>
      <c r="I67" s="110">
        <v>399.25</v>
      </c>
      <c r="J67" s="61"/>
    </row>
    <row r="68" spans="1:10" ht="15" thickBot="1" x14ac:dyDescent="0.4">
      <c r="A68" s="60" t="s">
        <v>93</v>
      </c>
      <c r="B68" s="81">
        <v>910118</v>
      </c>
      <c r="C68" s="28" t="s">
        <v>89</v>
      </c>
      <c r="D68" s="28" t="s">
        <v>90</v>
      </c>
      <c r="E68" s="71">
        <v>405.18</v>
      </c>
      <c r="F68" s="29">
        <v>42736</v>
      </c>
      <c r="G68" s="29">
        <v>43100</v>
      </c>
      <c r="H68" s="28" t="s">
        <v>19</v>
      </c>
      <c r="I68" s="110">
        <v>101.295</v>
      </c>
      <c r="J68" s="61"/>
    </row>
    <row r="69" spans="1:10" ht="15.5" thickTop="1" thickBot="1" x14ac:dyDescent="0.4">
      <c r="A69" s="93" t="s">
        <v>93</v>
      </c>
      <c r="B69" s="94">
        <v>910032</v>
      </c>
      <c r="C69" s="22" t="s">
        <v>91</v>
      </c>
      <c r="D69" s="22" t="s">
        <v>92</v>
      </c>
      <c r="E69" s="22">
        <v>454.8</v>
      </c>
      <c r="F69" s="95">
        <v>42737</v>
      </c>
      <c r="G69" s="104">
        <v>42776</v>
      </c>
      <c r="H69" s="71" t="s">
        <v>19</v>
      </c>
      <c r="I69" s="107">
        <v>113.7</v>
      </c>
      <c r="J69" s="106"/>
    </row>
    <row r="70" spans="1:10" x14ac:dyDescent="0.35">
      <c r="A70" s="60" t="s">
        <v>112</v>
      </c>
      <c r="B70" s="28" t="s">
        <v>120</v>
      </c>
      <c r="C70" s="28" t="s">
        <v>113</v>
      </c>
      <c r="D70" s="28" t="s">
        <v>114</v>
      </c>
      <c r="E70" s="28">
        <v>660.78</v>
      </c>
      <c r="F70" s="29">
        <v>42736</v>
      </c>
      <c r="G70" s="29">
        <v>43100</v>
      </c>
      <c r="H70" s="28" t="s">
        <v>19</v>
      </c>
      <c r="I70" s="110">
        <v>165.19499999999999</v>
      </c>
      <c r="J70" s="61"/>
    </row>
    <row r="71" spans="1:10" x14ac:dyDescent="0.35">
      <c r="A71" s="60" t="s">
        <v>106</v>
      </c>
      <c r="B71" s="28" t="s">
        <v>120</v>
      </c>
      <c r="C71" s="28" t="s">
        <v>108</v>
      </c>
      <c r="D71" s="28" t="s">
        <v>107</v>
      </c>
      <c r="E71" s="28">
        <v>291.81</v>
      </c>
      <c r="F71" s="29">
        <v>42736</v>
      </c>
      <c r="G71" s="29">
        <v>43100</v>
      </c>
      <c r="H71" s="28" t="s">
        <v>26</v>
      </c>
      <c r="I71" s="110">
        <v>116.724</v>
      </c>
      <c r="J71" s="61"/>
    </row>
    <row r="72" spans="1:10" x14ac:dyDescent="0.35">
      <c r="A72" s="60" t="s">
        <v>110</v>
      </c>
      <c r="B72" s="28" t="s">
        <v>120</v>
      </c>
      <c r="C72" s="28" t="s">
        <v>128</v>
      </c>
      <c r="D72" s="28" t="s">
        <v>111</v>
      </c>
      <c r="E72" s="28">
        <f>1532.86+708</f>
        <v>2240.8599999999997</v>
      </c>
      <c r="F72" s="29">
        <v>42736</v>
      </c>
      <c r="G72" s="29">
        <v>43100</v>
      </c>
      <c r="H72" s="28" t="s">
        <v>19</v>
      </c>
      <c r="I72" s="110">
        <v>560.21499999999992</v>
      </c>
      <c r="J72" s="61"/>
    </row>
    <row r="73" spans="1:10" x14ac:dyDescent="0.35">
      <c r="A73" s="60" t="s">
        <v>121</v>
      </c>
      <c r="B73" s="85" t="s">
        <v>140</v>
      </c>
      <c r="C73" s="28" t="s">
        <v>88</v>
      </c>
      <c r="D73" s="28" t="s">
        <v>83</v>
      </c>
      <c r="E73" s="28">
        <v>3900</v>
      </c>
      <c r="F73" s="29">
        <v>42766</v>
      </c>
      <c r="G73" s="29">
        <v>42943</v>
      </c>
      <c r="H73" s="28" t="s">
        <v>19</v>
      </c>
      <c r="I73" s="110">
        <v>975</v>
      </c>
      <c r="J73" s="61"/>
    </row>
    <row r="74" spans="1:10" x14ac:dyDescent="0.35">
      <c r="A74" s="60" t="s">
        <v>121</v>
      </c>
      <c r="B74" s="28" t="s">
        <v>120</v>
      </c>
      <c r="C74" s="28" t="s">
        <v>104</v>
      </c>
      <c r="D74" s="28" t="s">
        <v>82</v>
      </c>
      <c r="E74" s="28">
        <v>8794.7199999999993</v>
      </c>
      <c r="F74" s="29">
        <v>42736</v>
      </c>
      <c r="G74" s="29">
        <v>43100</v>
      </c>
      <c r="H74" s="28" t="s">
        <v>19</v>
      </c>
      <c r="I74" s="110">
        <v>2198.6799999999998</v>
      </c>
      <c r="J74" s="61"/>
    </row>
    <row r="75" spans="1:10" x14ac:dyDescent="0.35">
      <c r="A75" s="60" t="s">
        <v>99</v>
      </c>
      <c r="B75" s="81">
        <v>910047</v>
      </c>
      <c r="C75" s="28" t="s">
        <v>98</v>
      </c>
      <c r="D75" s="28" t="s">
        <v>125</v>
      </c>
      <c r="E75" s="28">
        <v>350</v>
      </c>
      <c r="F75" s="29">
        <v>42736</v>
      </c>
      <c r="G75" s="29">
        <v>42767</v>
      </c>
      <c r="H75" s="28" t="s">
        <v>28</v>
      </c>
      <c r="I75" s="110">
        <v>350</v>
      </c>
      <c r="J75" s="61"/>
    </row>
    <row r="76" spans="1:10" x14ac:dyDescent="0.35">
      <c r="A76" s="60" t="s">
        <v>99</v>
      </c>
      <c r="B76" s="28" t="s">
        <v>120</v>
      </c>
      <c r="C76" s="28" t="s">
        <v>96</v>
      </c>
      <c r="D76" s="28" t="s">
        <v>123</v>
      </c>
      <c r="E76" s="28">
        <v>3508.8</v>
      </c>
      <c r="F76" s="29">
        <v>42766</v>
      </c>
      <c r="G76" s="29">
        <v>43100</v>
      </c>
      <c r="H76" s="28" t="s">
        <v>19</v>
      </c>
      <c r="I76" s="110">
        <v>877.2</v>
      </c>
      <c r="J76" s="61"/>
    </row>
    <row r="77" spans="1:10" x14ac:dyDescent="0.35">
      <c r="A77" s="80"/>
      <c r="B77" s="77"/>
      <c r="C77" s="77"/>
      <c r="D77" s="77"/>
      <c r="E77" s="77"/>
      <c r="F77" s="77"/>
      <c r="G77" s="77"/>
      <c r="H77" s="77"/>
      <c r="I77" s="112"/>
      <c r="J77" s="61"/>
    </row>
    <row r="78" spans="1:10" ht="15" thickBot="1" x14ac:dyDescent="0.4">
      <c r="A78" s="74" t="s">
        <v>30</v>
      </c>
      <c r="B78" s="73"/>
      <c r="C78" s="73"/>
      <c r="D78" s="73"/>
      <c r="E78" s="73"/>
      <c r="F78" s="73"/>
      <c r="G78" s="73"/>
      <c r="H78" s="73"/>
      <c r="I78" s="113">
        <f>SUM(I63:I77)</f>
        <v>15475.431500000002</v>
      </c>
      <c r="J78" s="61"/>
    </row>
    <row r="79" spans="1:10" ht="20.5" thickBot="1" x14ac:dyDescent="0.4">
      <c r="A79" s="5"/>
      <c r="B79" s="6"/>
      <c r="C79" s="6"/>
      <c r="D79" s="6"/>
      <c r="E79" s="6"/>
      <c r="F79" s="6"/>
      <c r="G79" s="6"/>
      <c r="H79" s="7" t="s">
        <v>16</v>
      </c>
      <c r="I79" s="30">
        <f>I23+I41+I54+I61+I78</f>
        <v>55466.068500000008</v>
      </c>
      <c r="J79" s="57"/>
    </row>
    <row r="82" spans="1:9" x14ac:dyDescent="0.35">
      <c r="A82" s="117" t="s">
        <v>159</v>
      </c>
      <c r="B82" s="118"/>
      <c r="C82" s="119"/>
      <c r="D82" s="120" t="s">
        <v>144</v>
      </c>
      <c r="E82" s="118"/>
      <c r="F82" s="118"/>
      <c r="G82" s="121" t="s">
        <v>145</v>
      </c>
      <c r="H82" s="121"/>
      <c r="I82" s="122"/>
    </row>
    <row r="83" spans="1:9" x14ac:dyDescent="0.35">
      <c r="A83" s="123" t="s">
        <v>146</v>
      </c>
      <c r="B83" s="124" t="s">
        <v>150</v>
      </c>
      <c r="C83" s="124"/>
      <c r="D83" s="125" t="s">
        <v>153</v>
      </c>
      <c r="E83" s="124"/>
      <c r="F83" s="124"/>
      <c r="G83" s="124"/>
      <c r="H83" s="124"/>
      <c r="I83" s="126"/>
    </row>
    <row r="84" spans="1:9" x14ac:dyDescent="0.35">
      <c r="A84" s="123" t="s">
        <v>147</v>
      </c>
      <c r="B84" s="124" t="s">
        <v>151</v>
      </c>
      <c r="C84" s="124"/>
      <c r="D84" s="125" t="s">
        <v>154</v>
      </c>
      <c r="E84" s="124"/>
      <c r="F84" s="124"/>
      <c r="G84" s="124"/>
      <c r="H84" s="124"/>
      <c r="I84" s="126"/>
    </row>
    <row r="85" spans="1:9" x14ac:dyDescent="0.35">
      <c r="A85" s="123" t="s">
        <v>148</v>
      </c>
      <c r="B85" s="124" t="s">
        <v>152</v>
      </c>
      <c r="C85" s="124"/>
      <c r="D85" s="125" t="s">
        <v>155</v>
      </c>
      <c r="E85" s="124"/>
      <c r="F85" s="124"/>
      <c r="G85" s="124"/>
      <c r="H85" s="124"/>
      <c r="I85" s="126"/>
    </row>
    <row r="86" spans="1:9" x14ac:dyDescent="0.35">
      <c r="A86" s="123" t="s">
        <v>149</v>
      </c>
      <c r="B86" s="124"/>
      <c r="C86" s="124"/>
      <c r="D86" s="125" t="s">
        <v>149</v>
      </c>
      <c r="E86" s="124"/>
      <c r="F86" s="124"/>
      <c r="G86" s="124"/>
      <c r="H86" s="124"/>
      <c r="I86" s="126"/>
    </row>
    <row r="87" spans="1:9" x14ac:dyDescent="0.35">
      <c r="A87" s="127"/>
      <c r="B87" s="124"/>
      <c r="C87" s="124"/>
      <c r="D87" s="124"/>
      <c r="E87" s="124"/>
      <c r="F87" s="124"/>
      <c r="G87" s="124"/>
      <c r="H87" s="124"/>
      <c r="I87" s="126"/>
    </row>
    <row r="88" spans="1:9" x14ac:dyDescent="0.35">
      <c r="A88" s="128"/>
      <c r="B88" s="129"/>
      <c r="C88" s="129"/>
      <c r="D88" s="129"/>
      <c r="E88" s="129"/>
      <c r="F88" s="129"/>
      <c r="G88" s="129"/>
      <c r="H88" s="129"/>
      <c r="I88" s="130"/>
    </row>
  </sheetData>
  <mergeCells count="16">
    <mergeCell ref="A55:I55"/>
    <mergeCell ref="A62:I62"/>
    <mergeCell ref="A2:I2"/>
    <mergeCell ref="A3:A4"/>
    <mergeCell ref="B3:B4"/>
    <mergeCell ref="C3:C4"/>
    <mergeCell ref="D3:D4"/>
    <mergeCell ref="E3:E4"/>
    <mergeCell ref="G3:G4"/>
    <mergeCell ref="H3:H4"/>
    <mergeCell ref="I3:I4"/>
    <mergeCell ref="A1:J1"/>
    <mergeCell ref="J3:J4"/>
    <mergeCell ref="A5:I5"/>
    <mergeCell ref="A24:I24"/>
    <mergeCell ref="A42:I4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Footer>&amp;Cparaphe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95"/>
  <sheetViews>
    <sheetView topLeftCell="A64" zoomScale="90" zoomScaleNormal="90" workbookViewId="0">
      <selection activeCell="F79" sqref="F79"/>
    </sheetView>
  </sheetViews>
  <sheetFormatPr baseColWidth="10" defaultRowHeight="14.5" x14ac:dyDescent="0.35"/>
  <cols>
    <col min="1" max="1" width="16.26953125" customWidth="1"/>
    <col min="2" max="2" width="15.90625" customWidth="1"/>
    <col min="3" max="3" width="26.1796875" customWidth="1"/>
    <col min="4" max="4" width="31.26953125" customWidth="1"/>
    <col min="8" max="8" width="11.81640625" customWidth="1"/>
  </cols>
  <sheetData>
    <row r="5" spans="1:10" x14ac:dyDescent="0.35">
      <c r="A5" t="s">
        <v>0</v>
      </c>
    </row>
    <row r="6" spans="1:10" ht="25" x14ac:dyDescent="0.5">
      <c r="A6" s="221" t="s">
        <v>156</v>
      </c>
      <c r="B6" s="222"/>
      <c r="C6" s="222"/>
      <c r="D6" s="222"/>
      <c r="E6" s="222"/>
      <c r="F6" s="222"/>
      <c r="G6" s="222"/>
      <c r="H6" s="222"/>
      <c r="I6" s="223"/>
      <c r="J6" s="224"/>
    </row>
    <row r="7" spans="1:10" ht="20" x14ac:dyDescent="0.35">
      <c r="A7" s="227" t="s">
        <v>158</v>
      </c>
      <c r="B7" s="228"/>
      <c r="C7" s="228"/>
      <c r="D7" s="228"/>
      <c r="E7" s="228"/>
      <c r="F7" s="228"/>
      <c r="G7" s="228"/>
      <c r="H7" s="228"/>
      <c r="I7" s="228"/>
      <c r="J7" s="228"/>
    </row>
    <row r="8" spans="1:10" ht="37" customHeight="1" thickBot="1" x14ac:dyDescent="0.4">
      <c r="A8" s="218" t="s">
        <v>1</v>
      </c>
      <c r="B8" s="218" t="s">
        <v>2</v>
      </c>
      <c r="C8" s="218" t="s">
        <v>3</v>
      </c>
      <c r="D8" s="218" t="s">
        <v>4</v>
      </c>
      <c r="E8" s="218" t="s">
        <v>5</v>
      </c>
      <c r="F8" s="1" t="s">
        <v>6</v>
      </c>
      <c r="G8" s="218" t="s">
        <v>8</v>
      </c>
      <c r="H8" s="218" t="s">
        <v>9</v>
      </c>
      <c r="I8" s="220" t="s">
        <v>10</v>
      </c>
      <c r="J8" s="225" t="s">
        <v>138</v>
      </c>
    </row>
    <row r="9" spans="1:10" ht="15.5" thickTop="1" thickBot="1" x14ac:dyDescent="0.4">
      <c r="A9" s="229"/>
      <c r="B9" s="229"/>
      <c r="C9" s="229"/>
      <c r="D9" s="229"/>
      <c r="E9" s="229"/>
      <c r="F9" s="2" t="s">
        <v>7</v>
      </c>
      <c r="G9" s="229"/>
      <c r="H9" s="229"/>
      <c r="I9" s="230"/>
      <c r="J9" s="226"/>
    </row>
    <row r="10" spans="1:10" ht="15.5" thickTop="1" thickBot="1" x14ac:dyDescent="0.4">
      <c r="A10" s="208" t="s">
        <v>11</v>
      </c>
      <c r="B10" s="209"/>
      <c r="C10" s="209"/>
      <c r="D10" s="209"/>
      <c r="E10" s="209"/>
      <c r="F10" s="209"/>
      <c r="G10" s="209"/>
      <c r="H10" s="209"/>
      <c r="I10" s="209"/>
      <c r="J10" s="40"/>
    </row>
    <row r="11" spans="1:10" ht="15.5" thickTop="1" thickBot="1" x14ac:dyDescent="0.4">
      <c r="A11" s="3" t="s">
        <v>24</v>
      </c>
      <c r="B11" s="4">
        <v>910033</v>
      </c>
      <c r="C11" s="4" t="s">
        <v>27</v>
      </c>
      <c r="D11" s="4" t="s">
        <v>32</v>
      </c>
      <c r="E11" s="4">
        <v>96.86</v>
      </c>
      <c r="F11" s="8">
        <v>43168</v>
      </c>
      <c r="G11" s="8">
        <v>43169</v>
      </c>
      <c r="H11" s="4" t="s">
        <v>26</v>
      </c>
      <c r="I11" s="9">
        <v>96.86</v>
      </c>
      <c r="J11" s="40"/>
    </row>
    <row r="12" spans="1:10" ht="15.5" thickTop="1" thickBot="1" x14ac:dyDescent="0.4">
      <c r="A12" s="3" t="s">
        <v>24</v>
      </c>
      <c r="B12" s="10">
        <v>100219</v>
      </c>
      <c r="C12" s="4" t="s">
        <v>74</v>
      </c>
      <c r="D12" s="4" t="s">
        <v>24</v>
      </c>
      <c r="E12" s="4">
        <v>17.84</v>
      </c>
      <c r="F12" s="8">
        <v>43301</v>
      </c>
      <c r="G12" s="8">
        <v>43302</v>
      </c>
      <c r="H12" s="4" t="s">
        <v>26</v>
      </c>
      <c r="I12" s="9">
        <v>17.84</v>
      </c>
      <c r="J12" s="40"/>
    </row>
    <row r="13" spans="1:10" ht="15.5" thickTop="1" thickBot="1" x14ac:dyDescent="0.4">
      <c r="A13" s="3" t="s">
        <v>24</v>
      </c>
      <c r="B13" s="4">
        <v>910142</v>
      </c>
      <c r="C13" s="4" t="s">
        <v>67</v>
      </c>
      <c r="D13" s="4" t="s">
        <v>32</v>
      </c>
      <c r="E13" s="4">
        <v>36.71</v>
      </c>
      <c r="F13" s="8">
        <v>43322</v>
      </c>
      <c r="G13" s="8">
        <v>43322</v>
      </c>
      <c r="H13" s="4" t="s">
        <v>19</v>
      </c>
      <c r="I13" s="9">
        <v>36.71</v>
      </c>
      <c r="J13" s="40"/>
    </row>
    <row r="14" spans="1:10" ht="15.5" thickTop="1" thickBot="1" x14ac:dyDescent="0.4">
      <c r="A14" s="3" t="s">
        <v>24</v>
      </c>
      <c r="B14" s="10">
        <v>100268</v>
      </c>
      <c r="C14" s="4" t="s">
        <v>73</v>
      </c>
      <c r="D14" s="4" t="s">
        <v>24</v>
      </c>
      <c r="E14" s="4">
        <v>98.95</v>
      </c>
      <c r="F14" s="8">
        <v>43371</v>
      </c>
      <c r="G14" s="8">
        <v>43371</v>
      </c>
      <c r="H14" s="4" t="s">
        <v>26</v>
      </c>
      <c r="I14" s="9">
        <v>98.95</v>
      </c>
      <c r="J14" s="40"/>
    </row>
    <row r="15" spans="1:10" ht="15.5" thickTop="1" thickBot="1" x14ac:dyDescent="0.4">
      <c r="A15" s="3" t="s">
        <v>24</v>
      </c>
      <c r="B15" s="4">
        <v>100220</v>
      </c>
      <c r="C15" s="17" t="s">
        <v>68</v>
      </c>
      <c r="D15" s="4" t="s">
        <v>32</v>
      </c>
      <c r="E15" s="4">
        <v>4.4000000000000004</v>
      </c>
      <c r="F15" s="8">
        <v>43278</v>
      </c>
      <c r="G15" s="8">
        <v>43278</v>
      </c>
      <c r="H15" s="4" t="s">
        <v>69</v>
      </c>
      <c r="I15" s="9">
        <v>4.4000000000000004</v>
      </c>
      <c r="J15" s="40">
        <f>SUM(I11:I15)</f>
        <v>254.76000000000002</v>
      </c>
    </row>
    <row r="16" spans="1:10" ht="15.5" thickTop="1" thickBot="1" x14ac:dyDescent="0.4">
      <c r="A16" s="3" t="s">
        <v>51</v>
      </c>
      <c r="B16" s="4">
        <v>910135</v>
      </c>
      <c r="C16" s="4" t="s">
        <v>49</v>
      </c>
      <c r="D16" s="4" t="s">
        <v>50</v>
      </c>
      <c r="E16" s="4">
        <v>870</v>
      </c>
      <c r="F16" s="8">
        <v>43287</v>
      </c>
      <c r="G16" s="8">
        <v>43287</v>
      </c>
      <c r="H16" s="4" t="s">
        <v>19</v>
      </c>
      <c r="I16" s="9">
        <v>870</v>
      </c>
      <c r="J16" s="40"/>
    </row>
    <row r="17" spans="1:10" ht="15.5" thickTop="1" thickBot="1" x14ac:dyDescent="0.4">
      <c r="A17" s="3" t="s">
        <v>51</v>
      </c>
      <c r="B17" s="4">
        <v>100340</v>
      </c>
      <c r="C17" s="4" t="s">
        <v>71</v>
      </c>
      <c r="D17" s="4" t="s">
        <v>50</v>
      </c>
      <c r="E17" s="4">
        <v>37.96</v>
      </c>
      <c r="F17" s="8">
        <v>43430</v>
      </c>
      <c r="G17" s="8">
        <v>43431</v>
      </c>
      <c r="H17" s="4" t="s">
        <v>28</v>
      </c>
      <c r="I17" s="9">
        <v>37.96</v>
      </c>
      <c r="J17" s="40"/>
    </row>
    <row r="18" spans="1:10" ht="15.5" thickTop="1" thickBot="1" x14ac:dyDescent="0.4">
      <c r="A18" s="3" t="s">
        <v>51</v>
      </c>
      <c r="B18" s="4">
        <v>910112</v>
      </c>
      <c r="C18" s="4" t="s">
        <v>72</v>
      </c>
      <c r="D18" s="4" t="s">
        <v>50</v>
      </c>
      <c r="E18" s="4">
        <v>25</v>
      </c>
      <c r="F18" s="8">
        <v>43462</v>
      </c>
      <c r="G18" s="8">
        <v>43463</v>
      </c>
      <c r="H18" s="4" t="s">
        <v>19</v>
      </c>
      <c r="I18" s="9">
        <v>25</v>
      </c>
      <c r="J18" s="40"/>
    </row>
    <row r="19" spans="1:10" ht="15.5" thickTop="1" thickBot="1" x14ac:dyDescent="0.4">
      <c r="A19" s="3" t="s">
        <v>51</v>
      </c>
      <c r="B19" s="4">
        <v>910017</v>
      </c>
      <c r="C19" s="4" t="s">
        <v>49</v>
      </c>
      <c r="D19" s="4" t="s">
        <v>50</v>
      </c>
      <c r="E19" s="4">
        <v>44</v>
      </c>
      <c r="F19" s="8" t="s">
        <v>65</v>
      </c>
      <c r="G19" s="8" t="s">
        <v>66</v>
      </c>
      <c r="H19" s="4" t="s">
        <v>19</v>
      </c>
      <c r="I19" s="9">
        <v>44</v>
      </c>
      <c r="J19" s="40"/>
    </row>
    <row r="20" spans="1:10" ht="15" thickTop="1" x14ac:dyDescent="0.35">
      <c r="A20" s="100" t="s">
        <v>51</v>
      </c>
      <c r="B20" s="101">
        <v>910075</v>
      </c>
      <c r="C20" s="24" t="s">
        <v>77</v>
      </c>
      <c r="D20" s="24" t="s">
        <v>32</v>
      </c>
      <c r="E20" s="24">
        <v>397.52</v>
      </c>
      <c r="F20" s="26">
        <v>43231</v>
      </c>
      <c r="G20" s="26">
        <v>43232</v>
      </c>
      <c r="H20" s="24" t="s">
        <v>26</v>
      </c>
      <c r="I20" s="34">
        <v>397.52</v>
      </c>
      <c r="J20" s="102">
        <f>SUM(I16:I20)</f>
        <v>1374.48</v>
      </c>
    </row>
    <row r="21" spans="1:10" s="61" customFormat="1" x14ac:dyDescent="0.35">
      <c r="A21" s="60"/>
      <c r="B21" s="62"/>
      <c r="C21" s="28"/>
      <c r="D21" s="28"/>
      <c r="E21" s="28"/>
      <c r="F21" s="29"/>
      <c r="G21" s="29"/>
      <c r="H21" s="28"/>
      <c r="I21" s="28"/>
    </row>
    <row r="22" spans="1:10" ht="15" thickBot="1" x14ac:dyDescent="0.4">
      <c r="A22" s="74" t="s">
        <v>30</v>
      </c>
      <c r="B22" s="75"/>
      <c r="C22" s="75"/>
      <c r="D22" s="75"/>
      <c r="E22" s="75"/>
      <c r="F22" s="75"/>
      <c r="G22" s="75"/>
      <c r="H22" s="75"/>
      <c r="I22" s="87">
        <f>SUM(I11:I20)</f>
        <v>1629.24</v>
      </c>
      <c r="J22" s="103">
        <f>SUM(J11:J20)</f>
        <v>1629.24</v>
      </c>
    </row>
    <row r="23" spans="1:10" ht="15.5" thickTop="1" thickBot="1" x14ac:dyDescent="0.4">
      <c r="A23" s="208" t="s">
        <v>12</v>
      </c>
      <c r="B23" s="209"/>
      <c r="C23" s="209"/>
      <c r="D23" s="209"/>
      <c r="E23" s="209"/>
      <c r="F23" s="209"/>
      <c r="G23" s="209"/>
      <c r="H23" s="209"/>
      <c r="I23" s="209"/>
      <c r="J23" s="40"/>
    </row>
    <row r="24" spans="1:10" ht="15.5" thickTop="1" thickBot="1" x14ac:dyDescent="0.4">
      <c r="A24" s="14" t="s">
        <v>39</v>
      </c>
      <c r="B24" s="4">
        <v>910007</v>
      </c>
      <c r="C24" s="4" t="s">
        <v>56</v>
      </c>
      <c r="D24" s="4" t="s">
        <v>40</v>
      </c>
      <c r="E24" s="4">
        <v>546</v>
      </c>
      <c r="F24" s="8">
        <v>43118</v>
      </c>
      <c r="G24" s="8">
        <v>43119</v>
      </c>
      <c r="H24" s="4" t="s">
        <v>28</v>
      </c>
      <c r="I24" s="9">
        <v>546</v>
      </c>
      <c r="J24" s="40"/>
    </row>
    <row r="25" spans="1:10" ht="15.5" thickTop="1" thickBot="1" x14ac:dyDescent="0.4">
      <c r="A25" s="14" t="s">
        <v>39</v>
      </c>
      <c r="B25" s="4">
        <v>910049</v>
      </c>
      <c r="C25" s="4" t="s">
        <v>57</v>
      </c>
      <c r="D25" s="4" t="s">
        <v>40</v>
      </c>
      <c r="E25" s="4">
        <v>630</v>
      </c>
      <c r="F25" s="8">
        <v>43124</v>
      </c>
      <c r="G25" s="8">
        <v>43202</v>
      </c>
      <c r="H25" s="4" t="s">
        <v>28</v>
      </c>
      <c r="I25" s="9">
        <v>630</v>
      </c>
      <c r="J25" s="40"/>
    </row>
    <row r="26" spans="1:10" ht="15.5" thickTop="1" thickBot="1" x14ac:dyDescent="0.4">
      <c r="A26" s="14" t="s">
        <v>39</v>
      </c>
      <c r="B26" s="4">
        <v>910016</v>
      </c>
      <c r="C26" s="4" t="s">
        <v>58</v>
      </c>
      <c r="D26" s="4" t="s">
        <v>40</v>
      </c>
      <c r="E26" s="4">
        <v>170</v>
      </c>
      <c r="F26" s="8">
        <v>43139</v>
      </c>
      <c r="G26" s="8">
        <v>43139</v>
      </c>
      <c r="H26" s="4" t="s">
        <v>19</v>
      </c>
      <c r="I26" s="9">
        <v>170</v>
      </c>
      <c r="J26" s="40"/>
    </row>
    <row r="27" spans="1:10" ht="15.5" thickTop="1" thickBot="1" x14ac:dyDescent="0.4">
      <c r="A27" s="14" t="s">
        <v>39</v>
      </c>
      <c r="B27" s="4">
        <v>100119</v>
      </c>
      <c r="C27" s="4" t="s">
        <v>59</v>
      </c>
      <c r="D27" s="4" t="s">
        <v>40</v>
      </c>
      <c r="E27" s="4">
        <v>108.4</v>
      </c>
      <c r="F27" s="8">
        <v>43209</v>
      </c>
      <c r="G27" s="8">
        <v>43219</v>
      </c>
      <c r="H27" s="4" t="s">
        <v>28</v>
      </c>
      <c r="I27" s="9">
        <v>108.4</v>
      </c>
      <c r="J27" s="40"/>
    </row>
    <row r="28" spans="1:10" ht="15.5" thickTop="1" thickBot="1" x14ac:dyDescent="0.4">
      <c r="A28" s="14" t="s">
        <v>39</v>
      </c>
      <c r="B28" s="4">
        <v>910073</v>
      </c>
      <c r="C28" s="4" t="s">
        <v>60</v>
      </c>
      <c r="D28" s="4" t="s">
        <v>40</v>
      </c>
      <c r="E28" s="4">
        <v>598.5</v>
      </c>
      <c r="F28" s="8">
        <v>43237</v>
      </c>
      <c r="G28" s="8">
        <v>43237</v>
      </c>
      <c r="H28" s="4" t="s">
        <v>28</v>
      </c>
      <c r="I28" s="9">
        <v>598.5</v>
      </c>
      <c r="J28" s="40"/>
    </row>
    <row r="29" spans="1:10" ht="15.5" thickTop="1" thickBot="1" x14ac:dyDescent="0.4">
      <c r="A29" s="14" t="s">
        <v>39</v>
      </c>
      <c r="B29" s="4">
        <v>910074</v>
      </c>
      <c r="C29" s="4" t="s">
        <v>60</v>
      </c>
      <c r="D29" s="4" t="s">
        <v>40</v>
      </c>
      <c r="E29" s="4">
        <v>160</v>
      </c>
      <c r="F29" s="8">
        <v>43237</v>
      </c>
      <c r="G29" s="8">
        <v>43237</v>
      </c>
      <c r="H29" s="4" t="s">
        <v>28</v>
      </c>
      <c r="I29" s="9">
        <v>160</v>
      </c>
      <c r="J29" s="40"/>
    </row>
    <row r="30" spans="1:10" ht="15.5" thickTop="1" thickBot="1" x14ac:dyDescent="0.4">
      <c r="A30" s="14" t="s">
        <v>39</v>
      </c>
      <c r="B30" s="4">
        <v>910092</v>
      </c>
      <c r="C30" s="4" t="s">
        <v>61</v>
      </c>
      <c r="D30" s="4" t="s">
        <v>40</v>
      </c>
      <c r="E30" s="4">
        <v>260</v>
      </c>
      <c r="F30" s="8">
        <v>43265</v>
      </c>
      <c r="G30" s="8">
        <v>43266</v>
      </c>
      <c r="H30" s="4" t="s">
        <v>28</v>
      </c>
      <c r="I30" s="9">
        <v>260</v>
      </c>
      <c r="J30" s="40"/>
    </row>
    <row r="31" spans="1:10" ht="15.5" thickTop="1" thickBot="1" x14ac:dyDescent="0.4">
      <c r="A31" s="14" t="s">
        <v>39</v>
      </c>
      <c r="B31" s="4">
        <v>910148</v>
      </c>
      <c r="C31" s="4" t="s">
        <v>62</v>
      </c>
      <c r="D31" s="4" t="s">
        <v>40</v>
      </c>
      <c r="E31" s="4">
        <v>70</v>
      </c>
      <c r="F31" s="8">
        <v>43363</v>
      </c>
      <c r="G31" s="8">
        <v>43364</v>
      </c>
      <c r="H31" s="4" t="s">
        <v>28</v>
      </c>
      <c r="I31" s="9">
        <v>70</v>
      </c>
      <c r="J31" s="40"/>
    </row>
    <row r="32" spans="1:10" ht="15.5" thickTop="1" thickBot="1" x14ac:dyDescent="0.4">
      <c r="A32" s="14" t="s">
        <v>39</v>
      </c>
      <c r="B32" s="4">
        <v>910163</v>
      </c>
      <c r="C32" s="4" t="s">
        <v>63</v>
      </c>
      <c r="D32" s="4" t="s">
        <v>40</v>
      </c>
      <c r="E32" s="4">
        <v>60</v>
      </c>
      <c r="F32" s="8">
        <v>43384</v>
      </c>
      <c r="G32" s="8">
        <v>43385</v>
      </c>
      <c r="H32" s="4" t="s">
        <v>28</v>
      </c>
      <c r="I32" s="9">
        <v>60</v>
      </c>
      <c r="J32" s="40"/>
    </row>
    <row r="33" spans="1:10" ht="15.5" thickTop="1" thickBot="1" x14ac:dyDescent="0.4">
      <c r="A33" s="14" t="s">
        <v>39</v>
      </c>
      <c r="B33" s="4">
        <v>910184</v>
      </c>
      <c r="C33" s="4" t="s">
        <v>64</v>
      </c>
      <c r="D33" s="4" t="s">
        <v>40</v>
      </c>
      <c r="E33" s="4">
        <v>484</v>
      </c>
      <c r="F33" s="8">
        <v>43411</v>
      </c>
      <c r="G33" s="52">
        <v>43412</v>
      </c>
      <c r="H33" s="4" t="s">
        <v>28</v>
      </c>
      <c r="I33" s="9">
        <v>484</v>
      </c>
      <c r="J33" s="40">
        <f>SUM(I24:I33)</f>
        <v>3086.9</v>
      </c>
    </row>
    <row r="34" spans="1:10" ht="15.5" thickTop="1" thickBot="1" x14ac:dyDescent="0.4">
      <c r="A34" s="14" t="s">
        <v>126</v>
      </c>
      <c r="B34" s="4"/>
      <c r="C34" s="4" t="s">
        <v>135</v>
      </c>
      <c r="D34" s="4" t="s">
        <v>40</v>
      </c>
      <c r="E34" s="4">
        <v>3801</v>
      </c>
      <c r="F34" s="8">
        <v>43101</v>
      </c>
      <c r="G34" s="8">
        <v>43101</v>
      </c>
      <c r="H34" s="4" t="s">
        <v>129</v>
      </c>
      <c r="I34" s="9">
        <v>3801</v>
      </c>
      <c r="J34" s="40"/>
    </row>
    <row r="35" spans="1:10" ht="15.5" thickTop="1" thickBot="1" x14ac:dyDescent="0.4">
      <c r="A35" s="14" t="s">
        <v>126</v>
      </c>
      <c r="B35" s="4"/>
      <c r="C35" s="4" t="s">
        <v>134</v>
      </c>
      <c r="D35" s="4" t="s">
        <v>127</v>
      </c>
      <c r="E35" s="4">
        <v>1323</v>
      </c>
      <c r="F35" s="8">
        <v>43101</v>
      </c>
      <c r="G35" s="8">
        <v>43101</v>
      </c>
      <c r="H35" s="4" t="s">
        <v>129</v>
      </c>
      <c r="I35" s="9">
        <v>1323</v>
      </c>
      <c r="J35" s="40"/>
    </row>
    <row r="36" spans="1:10" ht="15.5" thickTop="1" thickBot="1" x14ac:dyDescent="0.4">
      <c r="A36" s="14" t="s">
        <v>126</v>
      </c>
      <c r="B36" s="4"/>
      <c r="C36" s="4" t="s">
        <v>137</v>
      </c>
      <c r="D36" s="4" t="s">
        <v>136</v>
      </c>
      <c r="E36" s="4">
        <v>2877</v>
      </c>
      <c r="F36" s="8">
        <v>43101</v>
      </c>
      <c r="G36" s="8">
        <v>43101</v>
      </c>
      <c r="H36" s="4" t="s">
        <v>129</v>
      </c>
      <c r="I36" s="9">
        <v>2877</v>
      </c>
      <c r="J36" s="40"/>
    </row>
    <row r="37" spans="1:10" ht="15.5" thickTop="1" thickBot="1" x14ac:dyDescent="0.4">
      <c r="A37" s="14" t="s">
        <v>126</v>
      </c>
      <c r="B37" s="4"/>
      <c r="C37" s="4" t="s">
        <v>131</v>
      </c>
      <c r="D37" s="4" t="s">
        <v>130</v>
      </c>
      <c r="E37" s="4">
        <v>3003</v>
      </c>
      <c r="F37" s="8">
        <v>43101</v>
      </c>
      <c r="G37" s="8">
        <v>43101</v>
      </c>
      <c r="H37" s="4" t="s">
        <v>129</v>
      </c>
      <c r="I37" s="9">
        <v>3003</v>
      </c>
      <c r="J37" s="40"/>
    </row>
    <row r="38" spans="1:10" ht="15.5" thickTop="1" thickBot="1" x14ac:dyDescent="0.4">
      <c r="A38" s="25" t="s">
        <v>126</v>
      </c>
      <c r="B38" s="24"/>
      <c r="C38" s="24" t="s">
        <v>133</v>
      </c>
      <c r="D38" s="24" t="s">
        <v>132</v>
      </c>
      <c r="E38" s="24">
        <v>3150</v>
      </c>
      <c r="F38" s="26">
        <v>43101</v>
      </c>
      <c r="G38" s="26">
        <v>43101</v>
      </c>
      <c r="H38" s="24" t="s">
        <v>129</v>
      </c>
      <c r="I38" s="34">
        <f>E38*50%</f>
        <v>1575</v>
      </c>
      <c r="J38" s="40">
        <f>SUM(I34:I38)</f>
        <v>12579</v>
      </c>
    </row>
    <row r="39" spans="1:10" ht="15.5" thickTop="1" thickBot="1" x14ac:dyDescent="0.4">
      <c r="A39" s="68"/>
      <c r="B39" s="28"/>
      <c r="C39" s="28"/>
      <c r="D39" s="28"/>
      <c r="E39" s="28"/>
      <c r="F39" s="29"/>
      <c r="G39" s="29"/>
      <c r="H39" s="28"/>
      <c r="I39" s="28"/>
      <c r="J39" s="88"/>
    </row>
    <row r="40" spans="1:10" ht="15.5" thickTop="1" thickBot="1" x14ac:dyDescent="0.4">
      <c r="A40" s="72" t="s">
        <v>30</v>
      </c>
      <c r="B40" s="73"/>
      <c r="C40" s="73"/>
      <c r="D40" s="73"/>
      <c r="E40" s="73"/>
      <c r="F40" s="89"/>
      <c r="G40" s="89"/>
      <c r="H40" s="73"/>
      <c r="I40" s="90">
        <f>SUM(I24:I38)</f>
        <v>15665.9</v>
      </c>
      <c r="J40" s="40">
        <f>SUM(J24:J38)</f>
        <v>15665.9</v>
      </c>
    </row>
    <row r="41" spans="1:10" ht="15.5" thickTop="1" thickBot="1" x14ac:dyDescent="0.4">
      <c r="A41" s="210" t="s">
        <v>13</v>
      </c>
      <c r="B41" s="211"/>
      <c r="C41" s="211"/>
      <c r="D41" s="211"/>
      <c r="E41" s="211"/>
      <c r="F41" s="211"/>
      <c r="G41" s="211"/>
      <c r="H41" s="211"/>
      <c r="I41" s="211"/>
      <c r="J41" s="40"/>
    </row>
    <row r="42" spans="1:10" ht="15.5" thickTop="1" thickBot="1" x14ac:dyDescent="0.4">
      <c r="A42" s="11" t="s">
        <v>34</v>
      </c>
      <c r="B42" s="11">
        <v>910012</v>
      </c>
      <c r="C42" s="11" t="s">
        <v>36</v>
      </c>
      <c r="D42" s="11" t="s">
        <v>35</v>
      </c>
      <c r="E42" s="11">
        <v>320</v>
      </c>
      <c r="F42" s="12">
        <v>43118</v>
      </c>
      <c r="G42" s="12">
        <v>43195</v>
      </c>
      <c r="H42" s="11" t="s">
        <v>19</v>
      </c>
      <c r="I42" s="23">
        <v>320</v>
      </c>
      <c r="J42" s="40"/>
    </row>
    <row r="43" spans="1:10" ht="15.5" thickTop="1" thickBot="1" x14ac:dyDescent="0.4">
      <c r="A43" s="11" t="s">
        <v>34</v>
      </c>
      <c r="B43" s="11">
        <v>910030</v>
      </c>
      <c r="C43" s="11" t="s">
        <v>36</v>
      </c>
      <c r="D43" s="11" t="s">
        <v>35</v>
      </c>
      <c r="E43" s="11">
        <v>320</v>
      </c>
      <c r="F43" s="12">
        <v>43139</v>
      </c>
      <c r="G43" s="12">
        <v>43195</v>
      </c>
      <c r="H43" s="11" t="s">
        <v>19</v>
      </c>
      <c r="I43" s="23">
        <v>320</v>
      </c>
      <c r="J43" s="40"/>
    </row>
    <row r="44" spans="1:10" ht="15.5" thickTop="1" thickBot="1" x14ac:dyDescent="0.4">
      <c r="A44" s="11" t="s">
        <v>34</v>
      </c>
      <c r="B44" s="11">
        <v>910053</v>
      </c>
      <c r="C44" s="11" t="s">
        <v>36</v>
      </c>
      <c r="D44" s="11" t="s">
        <v>35</v>
      </c>
      <c r="E44" s="11">
        <v>340</v>
      </c>
      <c r="F44" s="12">
        <v>43188</v>
      </c>
      <c r="G44" s="12">
        <v>43305</v>
      </c>
      <c r="H44" s="11" t="s">
        <v>19</v>
      </c>
      <c r="I44" s="23">
        <v>340</v>
      </c>
      <c r="J44" s="40"/>
    </row>
    <row r="45" spans="1:10" ht="15.5" thickTop="1" thickBot="1" x14ac:dyDescent="0.4">
      <c r="A45" s="11" t="s">
        <v>34</v>
      </c>
      <c r="B45" s="11">
        <v>910064</v>
      </c>
      <c r="C45" s="11" t="s">
        <v>36</v>
      </c>
      <c r="D45" s="11" t="s">
        <v>35</v>
      </c>
      <c r="E45" s="11">
        <v>520</v>
      </c>
      <c r="F45" s="12">
        <v>43202</v>
      </c>
      <c r="G45" s="12">
        <v>43250</v>
      </c>
      <c r="H45" s="11" t="s">
        <v>19</v>
      </c>
      <c r="I45" s="23">
        <v>520</v>
      </c>
      <c r="J45" s="40"/>
    </row>
    <row r="46" spans="1:10" ht="15.5" thickTop="1" thickBot="1" x14ac:dyDescent="0.4">
      <c r="A46" s="11" t="s">
        <v>34</v>
      </c>
      <c r="B46" s="11">
        <v>910085</v>
      </c>
      <c r="C46" s="11" t="s">
        <v>36</v>
      </c>
      <c r="D46" s="11" t="s">
        <v>35</v>
      </c>
      <c r="E46" s="11">
        <v>980</v>
      </c>
      <c r="F46" s="12">
        <v>43237</v>
      </c>
      <c r="G46" s="12">
        <v>43305</v>
      </c>
      <c r="H46" s="11" t="s">
        <v>19</v>
      </c>
      <c r="I46" s="23">
        <v>980</v>
      </c>
      <c r="J46" s="40"/>
    </row>
    <row r="47" spans="1:10" ht="15.5" thickTop="1" thickBot="1" x14ac:dyDescent="0.4">
      <c r="A47" s="11" t="s">
        <v>34</v>
      </c>
      <c r="B47" s="11">
        <v>910201</v>
      </c>
      <c r="C47" s="11" t="s">
        <v>36</v>
      </c>
      <c r="D47" s="11" t="s">
        <v>35</v>
      </c>
      <c r="E47" s="11">
        <v>320</v>
      </c>
      <c r="F47" s="12">
        <v>43265</v>
      </c>
      <c r="G47" s="12">
        <v>43305</v>
      </c>
      <c r="H47" s="11" t="s">
        <v>19</v>
      </c>
      <c r="I47" s="23">
        <v>320</v>
      </c>
      <c r="J47" s="40"/>
    </row>
    <row r="48" spans="1:10" ht="15.5" thickTop="1" thickBot="1" x14ac:dyDescent="0.4">
      <c r="A48" s="11" t="s">
        <v>34</v>
      </c>
      <c r="B48" s="11">
        <v>910145</v>
      </c>
      <c r="C48" s="11" t="s">
        <v>36</v>
      </c>
      <c r="D48" s="11" t="s">
        <v>35</v>
      </c>
      <c r="E48" s="11">
        <v>450</v>
      </c>
      <c r="F48" s="12">
        <v>43363</v>
      </c>
      <c r="G48" s="12">
        <v>43409</v>
      </c>
      <c r="H48" s="11" t="s">
        <v>19</v>
      </c>
      <c r="I48" s="23">
        <v>450</v>
      </c>
      <c r="J48" s="40"/>
    </row>
    <row r="49" spans="1:13" ht="15.5" thickTop="1" thickBot="1" x14ac:dyDescent="0.4">
      <c r="A49" s="11" t="s">
        <v>34</v>
      </c>
      <c r="B49" s="11">
        <v>910155</v>
      </c>
      <c r="C49" s="11" t="s">
        <v>36</v>
      </c>
      <c r="D49" s="11" t="s">
        <v>35</v>
      </c>
      <c r="E49" s="11">
        <v>330</v>
      </c>
      <c r="F49" s="12">
        <v>43384</v>
      </c>
      <c r="G49" s="12">
        <v>43409</v>
      </c>
      <c r="H49" s="11" t="s">
        <v>19</v>
      </c>
      <c r="I49" s="23">
        <v>330</v>
      </c>
      <c r="J49" s="40"/>
    </row>
    <row r="50" spans="1:13" ht="15.5" thickTop="1" thickBot="1" x14ac:dyDescent="0.4">
      <c r="A50" s="11" t="s">
        <v>34</v>
      </c>
      <c r="B50" s="11">
        <v>100314</v>
      </c>
      <c r="C50" s="11" t="s">
        <v>23</v>
      </c>
      <c r="D50" s="11" t="s">
        <v>35</v>
      </c>
      <c r="E50" s="11">
        <v>32.85</v>
      </c>
      <c r="F50" s="12">
        <v>43396</v>
      </c>
      <c r="G50" s="12">
        <v>43409</v>
      </c>
      <c r="H50" s="11" t="s">
        <v>19</v>
      </c>
      <c r="I50" s="23">
        <v>32.85</v>
      </c>
      <c r="J50" s="40"/>
    </row>
    <row r="51" spans="1:13" ht="15.5" thickTop="1" thickBot="1" x14ac:dyDescent="0.4">
      <c r="A51" s="11" t="s">
        <v>34</v>
      </c>
      <c r="B51" s="11">
        <v>910182</v>
      </c>
      <c r="C51" s="11" t="s">
        <v>36</v>
      </c>
      <c r="D51" s="11" t="s">
        <v>35</v>
      </c>
      <c r="E51" s="11">
        <v>320</v>
      </c>
      <c r="F51" s="12">
        <v>43411</v>
      </c>
      <c r="G51" s="12">
        <v>43454</v>
      </c>
      <c r="H51" s="11" t="s">
        <v>19</v>
      </c>
      <c r="I51" s="23">
        <v>320</v>
      </c>
      <c r="J51" s="40"/>
    </row>
    <row r="52" spans="1:13" ht="15.5" thickTop="1" thickBot="1" x14ac:dyDescent="0.4">
      <c r="A52" s="11" t="s">
        <v>34</v>
      </c>
      <c r="B52" s="3">
        <v>910200</v>
      </c>
      <c r="C52" s="3" t="s">
        <v>36</v>
      </c>
      <c r="D52" s="3" t="s">
        <v>35</v>
      </c>
      <c r="E52" s="3">
        <v>960</v>
      </c>
      <c r="F52" s="16">
        <v>43440</v>
      </c>
      <c r="G52" s="16">
        <v>43496</v>
      </c>
      <c r="H52" s="3" t="s">
        <v>19</v>
      </c>
      <c r="I52" s="38">
        <v>960</v>
      </c>
      <c r="J52" s="40">
        <f>SUM(I42:I52)</f>
        <v>4892.8500000000004</v>
      </c>
    </row>
    <row r="53" spans="1:13" ht="15.5" thickTop="1" thickBot="1" x14ac:dyDescent="0.4">
      <c r="A53" s="3"/>
      <c r="B53" s="59"/>
      <c r="C53" s="59"/>
      <c r="D53" s="59"/>
      <c r="E53" s="59"/>
      <c r="F53" s="86"/>
      <c r="G53" s="86"/>
      <c r="H53" s="59"/>
      <c r="I53" s="46"/>
      <c r="J53" s="40"/>
    </row>
    <row r="54" spans="1:13" ht="15.5" thickTop="1" thickBot="1" x14ac:dyDescent="0.4">
      <c r="A54" s="74" t="s">
        <v>30</v>
      </c>
      <c r="B54" s="75"/>
      <c r="C54" s="75"/>
      <c r="D54" s="75"/>
      <c r="E54" s="75"/>
      <c r="F54" s="75"/>
      <c r="G54" s="75"/>
      <c r="H54" s="75"/>
      <c r="I54" s="87">
        <f>SUM(I42:I52)</f>
        <v>4892.8500000000004</v>
      </c>
      <c r="J54" s="40">
        <f>SUM(J42:J52)</f>
        <v>4892.8500000000004</v>
      </c>
    </row>
    <row r="55" spans="1:13" ht="15.5" thickTop="1" thickBot="1" x14ac:dyDescent="0.4">
      <c r="A55" s="208" t="s">
        <v>14</v>
      </c>
      <c r="B55" s="209"/>
      <c r="C55" s="209"/>
      <c r="D55" s="209"/>
      <c r="E55" s="209"/>
      <c r="F55" s="209"/>
      <c r="G55" s="209"/>
      <c r="H55" s="209"/>
      <c r="I55" s="209"/>
      <c r="J55" s="40"/>
    </row>
    <row r="56" spans="1:13" ht="15.5" thickTop="1" thickBot="1" x14ac:dyDescent="0.4">
      <c r="A56" s="3" t="s">
        <v>76</v>
      </c>
      <c r="B56" s="19" t="s">
        <v>102</v>
      </c>
      <c r="C56" s="4" t="s">
        <v>17</v>
      </c>
      <c r="D56" s="4" t="s">
        <v>75</v>
      </c>
      <c r="E56" s="4">
        <f>38744.82</f>
        <v>38744.82</v>
      </c>
      <c r="F56" s="8">
        <v>43465</v>
      </c>
      <c r="G56" s="8">
        <v>43465</v>
      </c>
      <c r="H56" s="4" t="s">
        <v>19</v>
      </c>
      <c r="I56" s="43">
        <f>E56*30%</f>
        <v>11623.446</v>
      </c>
      <c r="J56" s="42"/>
    </row>
    <row r="57" spans="1:13" ht="15.5" thickTop="1" thickBot="1" x14ac:dyDescent="0.4">
      <c r="A57" s="3" t="s">
        <v>76</v>
      </c>
      <c r="B57" s="4" t="s">
        <v>81</v>
      </c>
      <c r="C57" s="4" t="s">
        <v>18</v>
      </c>
      <c r="D57" s="4" t="s">
        <v>75</v>
      </c>
      <c r="E57" s="4">
        <v>38522</v>
      </c>
      <c r="F57" s="8">
        <v>43465</v>
      </c>
      <c r="G57" s="8">
        <v>43465</v>
      </c>
      <c r="H57" s="4" t="s">
        <v>19</v>
      </c>
      <c r="I57" s="43">
        <f>E57*25%</f>
        <v>9630.5</v>
      </c>
      <c r="J57" s="42"/>
    </row>
    <row r="58" spans="1:13" ht="15.5" thickTop="1" thickBot="1" x14ac:dyDescent="0.4">
      <c r="A58" s="3" t="s">
        <v>76</v>
      </c>
      <c r="B58" s="115">
        <v>20180049996</v>
      </c>
      <c r="C58" s="4" t="s">
        <v>80</v>
      </c>
      <c r="D58" s="4" t="s">
        <v>101</v>
      </c>
      <c r="E58" s="4">
        <v>480.96</v>
      </c>
      <c r="F58" s="8">
        <v>43465</v>
      </c>
      <c r="G58" s="8">
        <v>43465</v>
      </c>
      <c r="H58" s="4" t="s">
        <v>19</v>
      </c>
      <c r="I58" s="43">
        <f>(E58/4)*30%</f>
        <v>36.071999999999996</v>
      </c>
      <c r="J58" s="42"/>
    </row>
    <row r="59" spans="1:13" ht="15.5" thickTop="1" thickBot="1" x14ac:dyDescent="0.4">
      <c r="A59" s="3" t="s">
        <v>76</v>
      </c>
      <c r="B59" s="4">
        <v>100372</v>
      </c>
      <c r="C59" s="4" t="s">
        <v>17</v>
      </c>
      <c r="D59" s="4" t="s">
        <v>79</v>
      </c>
      <c r="E59" s="4">
        <v>35.049999999999997</v>
      </c>
      <c r="F59" s="8">
        <v>43444</v>
      </c>
      <c r="G59" s="8">
        <v>43454</v>
      </c>
      <c r="H59" s="4" t="s">
        <v>19</v>
      </c>
      <c r="I59" s="43">
        <v>35.049999999999997</v>
      </c>
      <c r="J59" s="42">
        <f>SUM(I56:I59)</f>
        <v>21325.067999999999</v>
      </c>
    </row>
    <row r="60" spans="1:13" ht="15.5" thickTop="1" thickBot="1" x14ac:dyDescent="0.4">
      <c r="A60" s="3"/>
      <c r="B60" s="4"/>
      <c r="C60" s="4"/>
      <c r="D60" s="4"/>
      <c r="E60" s="4"/>
      <c r="F60" s="8"/>
      <c r="G60" s="8"/>
      <c r="H60" s="4"/>
      <c r="I60" s="43"/>
      <c r="J60" s="42"/>
    </row>
    <row r="61" spans="1:13" ht="15.5" thickTop="1" thickBot="1" x14ac:dyDescent="0.4">
      <c r="A61" s="74" t="s">
        <v>30</v>
      </c>
      <c r="B61" s="75"/>
      <c r="C61" s="75"/>
      <c r="D61" s="75"/>
      <c r="E61" s="75"/>
      <c r="F61" s="75"/>
      <c r="G61" s="75"/>
      <c r="H61" s="75"/>
      <c r="I61" s="92">
        <f>SUM(I56:I59)</f>
        <v>21325.067999999999</v>
      </c>
      <c r="J61" s="91">
        <f>SUM(J56:J59)</f>
        <v>21325.067999999999</v>
      </c>
    </row>
    <row r="62" spans="1:13" ht="15.5" thickTop="1" thickBot="1" x14ac:dyDescent="0.4">
      <c r="A62" s="208" t="s">
        <v>15</v>
      </c>
      <c r="B62" s="209"/>
      <c r="C62" s="209"/>
      <c r="D62" s="209"/>
      <c r="E62" s="209"/>
      <c r="F62" s="209"/>
      <c r="G62" s="209"/>
      <c r="H62" s="212"/>
      <c r="I62" s="212"/>
      <c r="J62" s="40"/>
    </row>
    <row r="63" spans="1:13" ht="15.5" thickTop="1" thickBot="1" x14ac:dyDescent="0.4">
      <c r="A63" s="93" t="s">
        <v>122</v>
      </c>
      <c r="B63" s="94">
        <v>1022</v>
      </c>
      <c r="C63" s="22" t="s">
        <v>94</v>
      </c>
      <c r="D63" s="22" t="s">
        <v>95</v>
      </c>
      <c r="E63" s="22">
        <v>1795.31</v>
      </c>
      <c r="F63" s="95">
        <v>43101</v>
      </c>
      <c r="G63" s="104">
        <v>43129</v>
      </c>
      <c r="H63" s="71" t="s">
        <v>19</v>
      </c>
      <c r="I63" s="107">
        <v>448.82749999999999</v>
      </c>
      <c r="J63" s="105">
        <f>I63</f>
        <v>448.82749999999999</v>
      </c>
      <c r="M63" s="44">
        <v>0.25</v>
      </c>
    </row>
    <row r="64" spans="1:13" ht="15.5" thickTop="1" thickBot="1" x14ac:dyDescent="0.4">
      <c r="A64" s="93" t="s">
        <v>115</v>
      </c>
      <c r="B64" s="94">
        <v>6281</v>
      </c>
      <c r="C64" s="22" t="s">
        <v>116</v>
      </c>
      <c r="D64" s="22" t="s">
        <v>117</v>
      </c>
      <c r="E64" s="22">
        <v>2631.28</v>
      </c>
      <c r="F64" s="95">
        <v>43250</v>
      </c>
      <c r="G64" s="104">
        <v>43368</v>
      </c>
      <c r="H64" s="71" t="s">
        <v>19</v>
      </c>
      <c r="I64" s="107">
        <v>657.82</v>
      </c>
      <c r="J64" s="105">
        <f>I64</f>
        <v>657.82</v>
      </c>
      <c r="M64" s="44">
        <v>0.25</v>
      </c>
    </row>
    <row r="65" spans="1:13" ht="15.5" thickTop="1" thickBot="1" x14ac:dyDescent="0.4">
      <c r="A65" s="93" t="s">
        <v>93</v>
      </c>
      <c r="B65" s="22" t="s">
        <v>120</v>
      </c>
      <c r="C65" s="22" t="s">
        <v>21</v>
      </c>
      <c r="D65" s="22" t="s">
        <v>22</v>
      </c>
      <c r="E65" s="22">
        <v>34445.129999999997</v>
      </c>
      <c r="F65" s="95">
        <v>43465</v>
      </c>
      <c r="G65" s="104">
        <v>43465</v>
      </c>
      <c r="H65" s="71" t="s">
        <v>105</v>
      </c>
      <c r="I65" s="107">
        <v>8611.2824999999993</v>
      </c>
      <c r="J65" s="106"/>
      <c r="M65" s="53">
        <v>0.25</v>
      </c>
    </row>
    <row r="66" spans="1:13" ht="15.5" thickTop="1" thickBot="1" x14ac:dyDescent="0.4">
      <c r="A66" s="97" t="s">
        <v>93</v>
      </c>
      <c r="B66" s="22" t="s">
        <v>120</v>
      </c>
      <c r="C66" s="22" t="s">
        <v>84</v>
      </c>
      <c r="D66" s="22" t="s">
        <v>85</v>
      </c>
      <c r="E66" s="22">
        <v>1745.12</v>
      </c>
      <c r="F66" s="95">
        <v>43101</v>
      </c>
      <c r="G66" s="104">
        <v>43465</v>
      </c>
      <c r="H66" s="71" t="s">
        <v>19</v>
      </c>
      <c r="I66" s="107">
        <v>436.28</v>
      </c>
      <c r="J66" s="106"/>
      <c r="M66" s="20">
        <v>0.25</v>
      </c>
    </row>
    <row r="67" spans="1:13" ht="15.5" thickTop="1" thickBot="1" x14ac:dyDescent="0.4">
      <c r="A67" s="93" t="s">
        <v>93</v>
      </c>
      <c r="B67" s="22" t="s">
        <v>120</v>
      </c>
      <c r="C67" s="22" t="s">
        <v>86</v>
      </c>
      <c r="D67" s="22" t="s">
        <v>87</v>
      </c>
      <c r="E67" s="22">
        <v>1050</v>
      </c>
      <c r="F67" s="95">
        <v>43101</v>
      </c>
      <c r="G67" s="104">
        <v>43465</v>
      </c>
      <c r="H67" s="71" t="s">
        <v>19</v>
      </c>
      <c r="I67" s="107">
        <v>262.5</v>
      </c>
      <c r="J67" s="106"/>
      <c r="M67" s="53">
        <v>0.25</v>
      </c>
    </row>
    <row r="68" spans="1:13" ht="15.5" thickTop="1" thickBot="1" x14ac:dyDescent="0.4">
      <c r="A68" s="93" t="s">
        <v>93</v>
      </c>
      <c r="B68" s="22" t="s">
        <v>120</v>
      </c>
      <c r="C68" s="22" t="s">
        <v>89</v>
      </c>
      <c r="D68" s="22" t="s">
        <v>90</v>
      </c>
      <c r="E68" s="22">
        <v>411.34</v>
      </c>
      <c r="F68" s="95">
        <v>43282</v>
      </c>
      <c r="G68" s="104">
        <v>43465</v>
      </c>
      <c r="H68" s="71" t="s">
        <v>19</v>
      </c>
      <c r="I68" s="107">
        <f>E68*25%</f>
        <v>102.83499999999999</v>
      </c>
      <c r="J68" s="106"/>
      <c r="M68" s="53">
        <v>0.25</v>
      </c>
    </row>
    <row r="69" spans="1:13" ht="15.5" thickTop="1" thickBot="1" x14ac:dyDescent="0.4">
      <c r="A69" s="93" t="s">
        <v>93</v>
      </c>
      <c r="B69" s="22" t="s">
        <v>120</v>
      </c>
      <c r="C69" s="22" t="s">
        <v>91</v>
      </c>
      <c r="D69" s="22" t="s">
        <v>92</v>
      </c>
      <c r="E69" s="22">
        <v>465.6</v>
      </c>
      <c r="F69" s="95">
        <v>43101</v>
      </c>
      <c r="G69" s="104">
        <v>43465</v>
      </c>
      <c r="H69" s="71" t="s">
        <v>19</v>
      </c>
      <c r="I69" s="107">
        <v>116.4</v>
      </c>
      <c r="J69" s="106"/>
      <c r="M69" s="20">
        <v>0.25</v>
      </c>
    </row>
    <row r="70" spans="1:13" ht="15.5" thickTop="1" thickBot="1" x14ac:dyDescent="0.4">
      <c r="A70" s="133" t="s">
        <v>103</v>
      </c>
      <c r="B70" s="134" t="s">
        <v>120</v>
      </c>
      <c r="C70" s="134" t="s">
        <v>118</v>
      </c>
      <c r="D70" s="134" t="s">
        <v>119</v>
      </c>
      <c r="E70" s="134">
        <v>758.57</v>
      </c>
      <c r="F70" s="135">
        <v>42736</v>
      </c>
      <c r="G70" s="136">
        <v>43059</v>
      </c>
      <c r="H70" s="137" t="s">
        <v>19</v>
      </c>
      <c r="I70" s="138">
        <v>113.7855</v>
      </c>
      <c r="J70" s="139"/>
      <c r="M70" s="54">
        <v>0.15</v>
      </c>
    </row>
    <row r="71" spans="1:13" ht="15.5" thickTop="1" thickBot="1" x14ac:dyDescent="0.4">
      <c r="A71" s="93" t="s">
        <v>103</v>
      </c>
      <c r="B71" s="22" t="s">
        <v>120</v>
      </c>
      <c r="C71" s="22" t="s">
        <v>118</v>
      </c>
      <c r="D71" s="22" t="s">
        <v>119</v>
      </c>
      <c r="E71" s="22">
        <v>576.29</v>
      </c>
      <c r="F71" s="95">
        <v>43101</v>
      </c>
      <c r="G71" s="104">
        <v>43453</v>
      </c>
      <c r="H71" s="71" t="s">
        <v>26</v>
      </c>
      <c r="I71" s="107">
        <v>86.443499999999986</v>
      </c>
      <c r="J71" s="105"/>
      <c r="M71" s="54">
        <v>0.15</v>
      </c>
    </row>
    <row r="72" spans="1:13" ht="15.5" thickTop="1" thickBot="1" x14ac:dyDescent="0.4">
      <c r="A72" s="93" t="s">
        <v>112</v>
      </c>
      <c r="B72" s="22" t="s">
        <v>120</v>
      </c>
      <c r="C72" s="22" t="s">
        <v>113</v>
      </c>
      <c r="D72" s="22" t="s">
        <v>114</v>
      </c>
      <c r="E72" s="22">
        <v>1011.62</v>
      </c>
      <c r="F72" s="95">
        <v>43101</v>
      </c>
      <c r="G72" s="104">
        <v>43132</v>
      </c>
      <c r="H72" s="71" t="s">
        <v>19</v>
      </c>
      <c r="I72" s="107">
        <v>252.905</v>
      </c>
      <c r="J72" s="105"/>
      <c r="M72" s="44">
        <v>0.25</v>
      </c>
    </row>
    <row r="73" spans="1:13" ht="15.5" thickTop="1" thickBot="1" x14ac:dyDescent="0.4">
      <c r="A73" s="93" t="s">
        <v>106</v>
      </c>
      <c r="B73" s="22" t="s">
        <v>120</v>
      </c>
      <c r="C73" s="22" t="s">
        <v>108</v>
      </c>
      <c r="D73" s="22" t="s">
        <v>107</v>
      </c>
      <c r="E73" s="22">
        <v>390.37</v>
      </c>
      <c r="F73" s="95">
        <v>43101</v>
      </c>
      <c r="G73" s="104">
        <v>43132</v>
      </c>
      <c r="H73" s="71" t="s">
        <v>26</v>
      </c>
      <c r="I73" s="107">
        <v>156.14800000000002</v>
      </c>
      <c r="J73" s="105"/>
      <c r="M73" s="44">
        <v>0.4</v>
      </c>
    </row>
    <row r="74" spans="1:13" ht="13.5" customHeight="1" thickTop="1" thickBot="1" x14ac:dyDescent="0.4">
      <c r="A74" s="93" t="s">
        <v>110</v>
      </c>
      <c r="B74" s="22" t="s">
        <v>120</v>
      </c>
      <c r="C74" s="22" t="s">
        <v>109</v>
      </c>
      <c r="D74" s="22" t="s">
        <v>111</v>
      </c>
      <c r="E74" s="22">
        <v>3236.65</v>
      </c>
      <c r="F74" s="95">
        <v>43101</v>
      </c>
      <c r="G74" s="104">
        <v>43132</v>
      </c>
      <c r="H74" s="71" t="s">
        <v>19</v>
      </c>
      <c r="I74" s="107">
        <f>E74*25%</f>
        <v>809.16250000000002</v>
      </c>
      <c r="J74" s="105"/>
      <c r="M74" s="44">
        <v>0.25</v>
      </c>
    </row>
    <row r="75" spans="1:13" ht="13.5" customHeight="1" thickTop="1" thickBot="1" x14ac:dyDescent="0.4">
      <c r="A75" s="93" t="s">
        <v>121</v>
      </c>
      <c r="B75" s="22" t="s">
        <v>120</v>
      </c>
      <c r="C75" s="22" t="s">
        <v>104</v>
      </c>
      <c r="D75" s="22" t="s">
        <v>82</v>
      </c>
      <c r="E75" s="22">
        <v>9010.86</v>
      </c>
      <c r="F75" s="95">
        <v>43465</v>
      </c>
      <c r="G75" s="104">
        <v>43466</v>
      </c>
      <c r="H75" s="71" t="s">
        <v>19</v>
      </c>
      <c r="I75" s="107">
        <v>2252.7150000000001</v>
      </c>
      <c r="J75" s="105"/>
      <c r="M75" s="44">
        <v>0.25</v>
      </c>
    </row>
    <row r="76" spans="1:13" ht="13.5" customHeight="1" thickTop="1" thickBot="1" x14ac:dyDescent="0.4">
      <c r="A76" s="93" t="s">
        <v>121</v>
      </c>
      <c r="B76" s="22" t="s">
        <v>120</v>
      </c>
      <c r="C76" s="22" t="s">
        <v>88</v>
      </c>
      <c r="D76" s="22" t="s">
        <v>83</v>
      </c>
      <c r="E76" s="22">
        <v>3900</v>
      </c>
      <c r="F76" s="95">
        <v>43465</v>
      </c>
      <c r="G76" s="104">
        <v>43615</v>
      </c>
      <c r="H76" s="71" t="s">
        <v>19</v>
      </c>
      <c r="I76" s="107">
        <v>975</v>
      </c>
      <c r="J76" s="105"/>
      <c r="M76" s="21">
        <v>0.25</v>
      </c>
    </row>
    <row r="77" spans="1:13" ht="13.5" customHeight="1" thickTop="1" thickBot="1" x14ac:dyDescent="0.4">
      <c r="A77" s="93" t="s">
        <v>99</v>
      </c>
      <c r="B77" s="22" t="s">
        <v>120</v>
      </c>
      <c r="C77" s="22" t="s">
        <v>96</v>
      </c>
      <c r="D77" s="22" t="s">
        <v>123</v>
      </c>
      <c r="E77" s="22">
        <v>3508.8</v>
      </c>
      <c r="F77" s="95">
        <v>43101</v>
      </c>
      <c r="G77" s="104">
        <v>43131</v>
      </c>
      <c r="H77" s="71" t="s">
        <v>19</v>
      </c>
      <c r="I77" s="107">
        <v>877.2</v>
      </c>
      <c r="J77" s="105"/>
      <c r="M77" s="21">
        <v>0.25</v>
      </c>
    </row>
    <row r="78" spans="1:13" ht="13.5" customHeight="1" thickTop="1" thickBot="1" x14ac:dyDescent="0.4">
      <c r="A78" s="93" t="s">
        <v>99</v>
      </c>
      <c r="B78" s="22" t="s">
        <v>120</v>
      </c>
      <c r="C78" s="22" t="s">
        <v>98</v>
      </c>
      <c r="D78" s="22" t="s">
        <v>125</v>
      </c>
      <c r="E78" s="22">
        <v>350</v>
      </c>
      <c r="F78" s="95">
        <v>43101</v>
      </c>
      <c r="G78" s="104">
        <v>43132</v>
      </c>
      <c r="H78" s="71" t="s">
        <v>28</v>
      </c>
      <c r="I78" s="107">
        <v>105</v>
      </c>
      <c r="J78" s="105"/>
    </row>
    <row r="79" spans="1:13" ht="13.5" customHeight="1" thickTop="1" thickBot="1" x14ac:dyDescent="0.4">
      <c r="A79" s="93" t="s">
        <v>99</v>
      </c>
      <c r="B79" s="22" t="s">
        <v>120</v>
      </c>
      <c r="C79" s="22" t="s">
        <v>97</v>
      </c>
      <c r="D79" s="22" t="s">
        <v>124</v>
      </c>
      <c r="E79" s="22">
        <v>1217.8599999999999</v>
      </c>
      <c r="F79" s="22"/>
      <c r="G79" s="96"/>
      <c r="H79" s="71" t="s">
        <v>19</v>
      </c>
      <c r="I79" s="107">
        <v>304.46499999999997</v>
      </c>
      <c r="J79" s="105"/>
      <c r="M79" s="21">
        <v>0.25</v>
      </c>
    </row>
    <row r="80" spans="1:13" ht="13.5" customHeight="1" thickTop="1" thickBot="1" x14ac:dyDescent="0.4">
      <c r="A80" s="93"/>
      <c r="B80" s="22"/>
      <c r="C80" s="22"/>
      <c r="D80" s="22"/>
      <c r="E80" s="22"/>
      <c r="F80" s="22"/>
      <c r="G80" s="22"/>
      <c r="H80" s="96"/>
      <c r="I80" s="98"/>
      <c r="J80" s="42"/>
      <c r="M80" s="21"/>
    </row>
    <row r="81" spans="1:10" ht="15.5" thickTop="1" thickBot="1" x14ac:dyDescent="0.4">
      <c r="A81" s="76" t="s">
        <v>30</v>
      </c>
      <c r="B81" s="99"/>
      <c r="C81" s="99"/>
      <c r="D81" s="99"/>
      <c r="E81" s="99"/>
      <c r="F81" s="99"/>
      <c r="G81" s="99"/>
      <c r="H81" s="99"/>
      <c r="I81" s="92">
        <f>SUM(I63:I79)</f>
        <v>16568.769499999999</v>
      </c>
      <c r="J81" s="42"/>
    </row>
    <row r="82" spans="1:10" ht="20.5" thickBot="1" x14ac:dyDescent="0.4">
      <c r="A82" s="5"/>
      <c r="B82" s="6"/>
      <c r="C82" s="6"/>
      <c r="D82" s="6"/>
      <c r="E82" s="6"/>
      <c r="F82" s="6"/>
      <c r="G82" s="6"/>
      <c r="H82" s="7" t="s">
        <v>16</v>
      </c>
      <c r="I82" s="30">
        <f>I81+I61+I54+I40+I22</f>
        <v>60081.827499999992</v>
      </c>
    </row>
    <row r="86" spans="1:10" x14ac:dyDescent="0.35">
      <c r="A86" s="117" t="s">
        <v>143</v>
      </c>
      <c r="B86" s="118"/>
      <c r="C86" s="119"/>
      <c r="D86" s="120" t="s">
        <v>144</v>
      </c>
      <c r="E86" s="118"/>
      <c r="F86" s="118"/>
      <c r="G86" s="121" t="s">
        <v>145</v>
      </c>
      <c r="H86" s="121"/>
      <c r="I86" s="122"/>
    </row>
    <row r="87" spans="1:10" x14ac:dyDescent="0.35">
      <c r="A87" s="123" t="s">
        <v>146</v>
      </c>
      <c r="B87" s="124" t="s">
        <v>150</v>
      </c>
      <c r="C87" s="124"/>
      <c r="D87" s="125" t="s">
        <v>153</v>
      </c>
      <c r="E87" s="124"/>
      <c r="F87" s="124"/>
      <c r="G87" s="124"/>
      <c r="H87" s="124"/>
      <c r="I87" s="126"/>
    </row>
    <row r="88" spans="1:10" x14ac:dyDescent="0.35">
      <c r="A88" s="123" t="s">
        <v>147</v>
      </c>
      <c r="B88" s="124" t="s">
        <v>151</v>
      </c>
      <c r="C88" s="124"/>
      <c r="D88" s="125" t="s">
        <v>154</v>
      </c>
      <c r="E88" s="124"/>
      <c r="F88" s="124"/>
      <c r="G88" s="124"/>
      <c r="H88" s="124"/>
      <c r="I88" s="126"/>
    </row>
    <row r="89" spans="1:10" x14ac:dyDescent="0.35">
      <c r="A89" s="123" t="s">
        <v>148</v>
      </c>
      <c r="B89" s="124" t="s">
        <v>152</v>
      </c>
      <c r="C89" s="124"/>
      <c r="D89" s="125" t="s">
        <v>155</v>
      </c>
      <c r="E89" s="124"/>
      <c r="F89" s="124"/>
      <c r="G89" s="124"/>
      <c r="H89" s="124"/>
      <c r="I89" s="126"/>
    </row>
    <row r="90" spans="1:10" x14ac:dyDescent="0.35">
      <c r="A90" s="123" t="s">
        <v>149</v>
      </c>
      <c r="B90" s="124"/>
      <c r="C90" s="124"/>
      <c r="D90" s="125" t="s">
        <v>149</v>
      </c>
      <c r="E90" s="124"/>
      <c r="F90" s="124"/>
      <c r="G90" s="124"/>
      <c r="H90" s="124"/>
      <c r="I90" s="126"/>
    </row>
    <row r="91" spans="1:10" x14ac:dyDescent="0.35">
      <c r="A91" s="127"/>
      <c r="B91" s="124"/>
      <c r="C91" s="124"/>
      <c r="D91" s="124"/>
      <c r="E91" s="124"/>
      <c r="F91" s="124"/>
      <c r="G91" s="124"/>
      <c r="H91" s="124"/>
      <c r="I91" s="126"/>
    </row>
    <row r="92" spans="1:10" x14ac:dyDescent="0.35">
      <c r="A92" s="128"/>
      <c r="B92" s="129"/>
      <c r="C92" s="129"/>
      <c r="D92" s="129"/>
      <c r="E92" s="129"/>
      <c r="F92" s="129"/>
      <c r="G92" s="129"/>
      <c r="H92" s="129"/>
      <c r="I92" s="130"/>
    </row>
    <row r="93" spans="1:10" x14ac:dyDescent="0.35">
      <c r="A93" s="116"/>
      <c r="B93" s="116"/>
      <c r="C93" s="116"/>
      <c r="D93" s="116"/>
      <c r="E93" s="116"/>
      <c r="F93" s="116"/>
      <c r="G93" s="116"/>
      <c r="H93" s="116"/>
    </row>
    <row r="94" spans="1:10" x14ac:dyDescent="0.35">
      <c r="A94" s="116"/>
      <c r="B94" s="116"/>
      <c r="C94" s="116"/>
      <c r="D94" s="116"/>
      <c r="E94" s="116"/>
      <c r="F94" s="116"/>
      <c r="G94" s="116"/>
      <c r="H94" s="116"/>
    </row>
    <row r="95" spans="1:10" x14ac:dyDescent="0.35">
      <c r="A95" s="116"/>
      <c r="B95" s="116"/>
      <c r="C95" s="116"/>
      <c r="D95" s="116"/>
      <c r="E95" s="116"/>
      <c r="F95" s="116"/>
      <c r="G95" s="116"/>
      <c r="H95" s="116"/>
    </row>
  </sheetData>
  <sortState ref="A120:M137">
    <sortCondition ref="A120:A137"/>
  </sortState>
  <mergeCells count="16">
    <mergeCell ref="A41:I41"/>
    <mergeCell ref="A55:I55"/>
    <mergeCell ref="A62:I62"/>
    <mergeCell ref="A8:A9"/>
    <mergeCell ref="B8:B9"/>
    <mergeCell ref="C8:C9"/>
    <mergeCell ref="D8:D9"/>
    <mergeCell ref="E8:E9"/>
    <mergeCell ref="G8:G9"/>
    <mergeCell ref="H8:H9"/>
    <mergeCell ref="I8:I9"/>
    <mergeCell ref="A6:J6"/>
    <mergeCell ref="J8:J9"/>
    <mergeCell ref="A7:J7"/>
    <mergeCell ref="A10:I10"/>
    <mergeCell ref="A23:I23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Footer>&amp;Cparaphe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146"/>
  <sheetViews>
    <sheetView topLeftCell="A73" zoomScale="90" zoomScaleNormal="90" workbookViewId="0">
      <selection activeCell="I139" sqref="I139"/>
    </sheetView>
  </sheetViews>
  <sheetFormatPr baseColWidth="10" defaultRowHeight="14.5" x14ac:dyDescent="0.35"/>
  <cols>
    <col min="1" max="1" width="16.26953125" customWidth="1"/>
    <col min="2" max="2" width="12.81640625" bestFit="1" customWidth="1"/>
    <col min="3" max="3" width="26.1796875" customWidth="1"/>
    <col min="4" max="4" width="31.26953125" customWidth="1"/>
    <col min="8" max="8" width="11.81640625" customWidth="1"/>
  </cols>
  <sheetData>
    <row r="5" spans="1:10" x14ac:dyDescent="0.35">
      <c r="A5" t="s">
        <v>0</v>
      </c>
    </row>
    <row r="7" spans="1:10" ht="20.5" thickBot="1" x14ac:dyDescent="0.4">
      <c r="A7" s="231" t="s">
        <v>141</v>
      </c>
      <c r="B7" s="232"/>
      <c r="C7" s="232"/>
      <c r="D7" s="232"/>
      <c r="E7" s="232"/>
      <c r="F7" s="232"/>
      <c r="G7" s="232"/>
      <c r="H7" s="232"/>
      <c r="I7" s="232"/>
      <c r="J7" s="232"/>
    </row>
    <row r="8" spans="1:10" ht="37" customHeight="1" thickTop="1" thickBot="1" x14ac:dyDescent="0.4">
      <c r="A8" s="217" t="s">
        <v>1</v>
      </c>
      <c r="B8" s="217" t="s">
        <v>2</v>
      </c>
      <c r="C8" s="217" t="s">
        <v>3</v>
      </c>
      <c r="D8" s="217" t="s">
        <v>4</v>
      </c>
      <c r="E8" s="217" t="s">
        <v>5</v>
      </c>
      <c r="F8" s="1" t="s">
        <v>6</v>
      </c>
      <c r="G8" s="217" t="s">
        <v>8</v>
      </c>
      <c r="H8" s="217" t="s">
        <v>9</v>
      </c>
      <c r="I8" s="219" t="s">
        <v>10</v>
      </c>
      <c r="J8" s="226" t="s">
        <v>138</v>
      </c>
    </row>
    <row r="9" spans="1:10" ht="15.5" thickTop="1" thickBot="1" x14ac:dyDescent="0.4">
      <c r="A9" s="229"/>
      <c r="B9" s="229"/>
      <c r="C9" s="229"/>
      <c r="D9" s="229"/>
      <c r="E9" s="229"/>
      <c r="F9" s="2" t="s">
        <v>7</v>
      </c>
      <c r="G9" s="229"/>
      <c r="H9" s="229"/>
      <c r="I9" s="230"/>
      <c r="J9" s="226"/>
    </row>
    <row r="10" spans="1:10" ht="15.5" thickTop="1" thickBot="1" x14ac:dyDescent="0.4">
      <c r="A10" s="208" t="s">
        <v>11</v>
      </c>
      <c r="B10" s="209"/>
      <c r="C10" s="209"/>
      <c r="D10" s="209"/>
      <c r="E10" s="209"/>
      <c r="F10" s="209"/>
      <c r="G10" s="209"/>
      <c r="H10" s="209"/>
      <c r="I10" s="209"/>
      <c r="J10" s="40"/>
    </row>
    <row r="11" spans="1:10" ht="15.5" thickTop="1" thickBot="1" x14ac:dyDescent="0.4">
      <c r="A11" s="38"/>
      <c r="B11" s="46"/>
      <c r="C11" s="46"/>
      <c r="D11" s="46"/>
      <c r="E11" s="46"/>
      <c r="F11" s="46"/>
      <c r="G11" s="46"/>
      <c r="H11" s="46"/>
      <c r="I11" s="46"/>
      <c r="J11" s="40"/>
    </row>
    <row r="12" spans="1:10" ht="15.5" thickTop="1" thickBot="1" x14ac:dyDescent="0.4">
      <c r="A12" s="3" t="s">
        <v>33</v>
      </c>
      <c r="B12" s="10">
        <v>910535</v>
      </c>
      <c r="C12" s="4" t="s">
        <v>29</v>
      </c>
      <c r="D12" s="4" t="s">
        <v>32</v>
      </c>
      <c r="E12" s="4">
        <v>134.72999999999999</v>
      </c>
      <c r="F12" s="8">
        <v>42811</v>
      </c>
      <c r="G12" s="8">
        <v>42811</v>
      </c>
      <c r="H12" s="4" t="s">
        <v>26</v>
      </c>
      <c r="I12" s="9">
        <v>134.72999999999999</v>
      </c>
      <c r="J12" s="40"/>
    </row>
    <row r="13" spans="1:10" ht="15.5" thickTop="1" thickBot="1" x14ac:dyDescent="0.4">
      <c r="A13" s="3" t="s">
        <v>33</v>
      </c>
      <c r="B13" s="10"/>
      <c r="C13" s="4" t="s">
        <v>67</v>
      </c>
      <c r="D13" s="4" t="s">
        <v>32</v>
      </c>
      <c r="E13" s="4">
        <v>22.84</v>
      </c>
      <c r="F13" s="8">
        <v>42809</v>
      </c>
      <c r="G13" s="8">
        <v>42823</v>
      </c>
      <c r="H13" s="4" t="s">
        <v>69</v>
      </c>
      <c r="I13" s="4">
        <v>22.84</v>
      </c>
      <c r="J13" s="40"/>
    </row>
    <row r="14" spans="1:10" ht="15.5" thickTop="1" thickBot="1" x14ac:dyDescent="0.4">
      <c r="A14" s="3" t="s">
        <v>33</v>
      </c>
      <c r="B14" s="10">
        <v>22</v>
      </c>
      <c r="C14" s="4" t="s">
        <v>31</v>
      </c>
      <c r="D14" s="4" t="s">
        <v>32</v>
      </c>
      <c r="E14" s="4">
        <v>8.11</v>
      </c>
      <c r="F14" s="8">
        <v>42914</v>
      </c>
      <c r="G14" s="8">
        <v>42915</v>
      </c>
      <c r="H14" s="4" t="s">
        <v>69</v>
      </c>
      <c r="I14" s="4">
        <v>8.11</v>
      </c>
      <c r="J14" s="40"/>
    </row>
    <row r="15" spans="1:10" ht="15.5" thickTop="1" thickBot="1" x14ac:dyDescent="0.4">
      <c r="A15" s="3" t="s">
        <v>33</v>
      </c>
      <c r="B15" s="10">
        <v>38770628</v>
      </c>
      <c r="C15" s="4" t="s">
        <v>31</v>
      </c>
      <c r="D15" s="4" t="s">
        <v>32</v>
      </c>
      <c r="E15" s="4">
        <v>16.84</v>
      </c>
      <c r="F15" s="8">
        <v>42919</v>
      </c>
      <c r="G15" s="8">
        <v>42919</v>
      </c>
      <c r="H15" s="4" t="s">
        <v>26</v>
      </c>
      <c r="I15" s="9">
        <v>16.84</v>
      </c>
      <c r="J15" s="40"/>
    </row>
    <row r="16" spans="1:10" ht="15.5" thickTop="1" thickBot="1" x14ac:dyDescent="0.4">
      <c r="A16" s="3" t="s">
        <v>33</v>
      </c>
      <c r="B16" s="10">
        <v>3877056</v>
      </c>
      <c r="C16" s="4" t="s">
        <v>31</v>
      </c>
      <c r="D16" s="4" t="s">
        <v>32</v>
      </c>
      <c r="E16" s="4">
        <v>21.4</v>
      </c>
      <c r="F16" s="8">
        <v>42997</v>
      </c>
      <c r="G16" s="8">
        <v>42997</v>
      </c>
      <c r="H16" s="4" t="s">
        <v>26</v>
      </c>
      <c r="I16" s="9">
        <v>21.4</v>
      </c>
      <c r="J16" s="40"/>
    </row>
    <row r="17" spans="1:10" ht="15.5" thickTop="1" thickBot="1" x14ac:dyDescent="0.4">
      <c r="A17" s="3" t="s">
        <v>24</v>
      </c>
      <c r="B17" s="4">
        <v>157116</v>
      </c>
      <c r="C17" s="4" t="s">
        <v>27</v>
      </c>
      <c r="D17" s="4" t="s">
        <v>32</v>
      </c>
      <c r="E17" s="4">
        <v>16.47</v>
      </c>
      <c r="F17" s="8">
        <v>42998</v>
      </c>
      <c r="G17" s="8">
        <v>42998</v>
      </c>
      <c r="H17" s="4" t="s">
        <v>28</v>
      </c>
      <c r="I17" s="9">
        <v>16.47</v>
      </c>
      <c r="J17" s="40"/>
    </row>
    <row r="18" spans="1:10" ht="15.5" thickTop="1" thickBot="1" x14ac:dyDescent="0.4">
      <c r="A18" s="3" t="s">
        <v>24</v>
      </c>
      <c r="B18" s="4">
        <v>175</v>
      </c>
      <c r="C18" s="4" t="s">
        <v>27</v>
      </c>
      <c r="D18" s="4" t="s">
        <v>32</v>
      </c>
      <c r="E18" s="4">
        <v>23.58</v>
      </c>
      <c r="F18" s="8">
        <v>43005</v>
      </c>
      <c r="G18" s="8">
        <v>43005</v>
      </c>
      <c r="H18" s="4" t="s">
        <v>28</v>
      </c>
      <c r="I18" s="9">
        <v>23.58</v>
      </c>
      <c r="J18" s="40"/>
    </row>
    <row r="19" spans="1:10" ht="15.5" thickTop="1" thickBot="1" x14ac:dyDescent="0.4">
      <c r="A19" s="3" t="s">
        <v>24</v>
      </c>
      <c r="B19" s="10">
        <v>387705138</v>
      </c>
      <c r="C19" s="4" t="s">
        <v>31</v>
      </c>
      <c r="D19" s="4" t="s">
        <v>32</v>
      </c>
      <c r="E19" s="4">
        <v>14.82</v>
      </c>
      <c r="F19" s="8">
        <v>43006</v>
      </c>
      <c r="G19" s="8">
        <v>43006</v>
      </c>
      <c r="H19" s="4" t="s">
        <v>26</v>
      </c>
      <c r="I19" s="9">
        <v>14.82</v>
      </c>
      <c r="J19" s="40"/>
    </row>
    <row r="20" spans="1:10" ht="15.5" thickTop="1" thickBot="1" x14ac:dyDescent="0.4">
      <c r="A20" s="3" t="s">
        <v>24</v>
      </c>
      <c r="B20" s="4">
        <v>910170</v>
      </c>
      <c r="C20" s="4" t="s">
        <v>25</v>
      </c>
      <c r="D20" s="4" t="s">
        <v>32</v>
      </c>
      <c r="E20" s="4">
        <v>55.09</v>
      </c>
      <c r="F20" s="8">
        <v>43011</v>
      </c>
      <c r="G20" s="8">
        <v>43011</v>
      </c>
      <c r="H20" s="4" t="s">
        <v>26</v>
      </c>
      <c r="I20" s="9">
        <v>55.09</v>
      </c>
      <c r="J20" s="40"/>
    </row>
    <row r="21" spans="1:10" ht="15.5" thickTop="1" thickBot="1" x14ac:dyDescent="0.4">
      <c r="A21" s="3" t="s">
        <v>24</v>
      </c>
      <c r="B21" s="4">
        <v>910174</v>
      </c>
      <c r="C21" s="4" t="s">
        <v>27</v>
      </c>
      <c r="D21" s="4" t="s">
        <v>32</v>
      </c>
      <c r="E21" s="4">
        <v>94.64</v>
      </c>
      <c r="F21" s="8">
        <v>43041</v>
      </c>
      <c r="G21" s="8">
        <v>43042</v>
      </c>
      <c r="H21" s="4" t="s">
        <v>26</v>
      </c>
      <c r="I21" s="9">
        <v>94.64</v>
      </c>
      <c r="J21" s="40">
        <f>SUM(I12:I21)</f>
        <v>408.52</v>
      </c>
    </row>
    <row r="22" spans="1:10" ht="15.5" thickTop="1" thickBot="1" x14ac:dyDescent="0.4">
      <c r="A22" s="3" t="s">
        <v>142</v>
      </c>
      <c r="B22" s="4">
        <v>910020</v>
      </c>
      <c r="C22" s="4" t="s">
        <v>77</v>
      </c>
      <c r="D22" s="4" t="s">
        <v>52</v>
      </c>
      <c r="E22" s="4">
        <v>294.74</v>
      </c>
      <c r="F22" s="8">
        <v>42774</v>
      </c>
      <c r="G22" s="8">
        <v>42774</v>
      </c>
      <c r="H22" s="4" t="s">
        <v>26</v>
      </c>
      <c r="I22" s="9">
        <v>294.74</v>
      </c>
      <c r="J22" s="40"/>
    </row>
    <row r="23" spans="1:10" ht="15.5" thickTop="1" thickBot="1" x14ac:dyDescent="0.4">
      <c r="A23" s="3" t="s">
        <v>142</v>
      </c>
      <c r="B23" s="4">
        <v>910140</v>
      </c>
      <c r="C23" s="4" t="s">
        <v>49</v>
      </c>
      <c r="D23" s="4" t="s">
        <v>50</v>
      </c>
      <c r="E23" s="4">
        <v>879.2</v>
      </c>
      <c r="F23" s="8">
        <v>42908</v>
      </c>
      <c r="G23" s="8">
        <v>42909</v>
      </c>
      <c r="H23" s="4" t="s">
        <v>28</v>
      </c>
      <c r="I23" s="9">
        <v>879.2</v>
      </c>
      <c r="J23" s="40"/>
    </row>
    <row r="24" spans="1:10" ht="15.5" thickTop="1" thickBot="1" x14ac:dyDescent="0.4">
      <c r="A24" s="3" t="s">
        <v>142</v>
      </c>
      <c r="B24" s="4">
        <v>910160</v>
      </c>
      <c r="C24" s="4" t="s">
        <v>70</v>
      </c>
      <c r="D24" s="4" t="s">
        <v>50</v>
      </c>
      <c r="E24" s="4">
        <v>55.39</v>
      </c>
      <c r="F24" s="8">
        <v>43007</v>
      </c>
      <c r="G24" s="8">
        <v>43007</v>
      </c>
      <c r="H24" s="4" t="s">
        <v>26</v>
      </c>
      <c r="I24" s="9">
        <v>55.39</v>
      </c>
      <c r="J24" s="40">
        <f>SUM(I22:I24)</f>
        <v>1229.3300000000002</v>
      </c>
    </row>
    <row r="25" spans="1:10" ht="15.5" thickTop="1" thickBot="1" x14ac:dyDescent="0.4">
      <c r="A25" s="3" t="s">
        <v>52</v>
      </c>
      <c r="B25" s="4">
        <v>910007</v>
      </c>
      <c r="C25" s="4" t="s">
        <v>53</v>
      </c>
      <c r="D25" s="4" t="s">
        <v>54</v>
      </c>
      <c r="E25" s="4">
        <v>636</v>
      </c>
      <c r="F25" s="8">
        <v>42744</v>
      </c>
      <c r="G25" s="8">
        <v>42786</v>
      </c>
      <c r="H25" s="4" t="s">
        <v>19</v>
      </c>
      <c r="I25" s="9">
        <v>636</v>
      </c>
      <c r="J25" s="40"/>
    </row>
    <row r="26" spans="1:10" ht="15.5" thickTop="1" thickBot="1" x14ac:dyDescent="0.4">
      <c r="A26" s="3" t="s">
        <v>52</v>
      </c>
      <c r="B26" s="4">
        <v>18</v>
      </c>
      <c r="C26" s="4" t="s">
        <v>27</v>
      </c>
      <c r="D26" s="4" t="s">
        <v>50</v>
      </c>
      <c r="E26" s="4">
        <v>7.74</v>
      </c>
      <c r="F26" s="8">
        <v>42894</v>
      </c>
      <c r="G26" s="8">
        <v>42898</v>
      </c>
      <c r="H26" s="4" t="s">
        <v>69</v>
      </c>
      <c r="I26" s="4">
        <v>7.74</v>
      </c>
      <c r="J26" s="40"/>
    </row>
    <row r="27" spans="1:10" ht="15.5" thickTop="1" thickBot="1" x14ac:dyDescent="0.4">
      <c r="A27" s="3" t="s">
        <v>52</v>
      </c>
      <c r="B27" s="4">
        <v>12</v>
      </c>
      <c r="C27" s="4" t="s">
        <v>27</v>
      </c>
      <c r="D27" s="4" t="s">
        <v>50</v>
      </c>
      <c r="E27" s="4">
        <v>28</v>
      </c>
      <c r="F27" s="8">
        <v>42852</v>
      </c>
      <c r="G27" s="8">
        <v>42853</v>
      </c>
      <c r="H27" s="4" t="s">
        <v>69</v>
      </c>
      <c r="I27" s="4">
        <v>28</v>
      </c>
      <c r="J27" s="40">
        <f>SUM(I25:I27)</f>
        <v>671.74</v>
      </c>
    </row>
    <row r="28" spans="1:10" ht="15.5" thickTop="1" thickBot="1" x14ac:dyDescent="0.4">
      <c r="A28" s="3" t="s">
        <v>24</v>
      </c>
      <c r="B28" s="4">
        <v>910033</v>
      </c>
      <c r="C28" s="4" t="s">
        <v>27</v>
      </c>
      <c r="D28" s="4" t="s">
        <v>32</v>
      </c>
      <c r="E28" s="4">
        <v>96.86</v>
      </c>
      <c r="F28" s="8">
        <v>43168</v>
      </c>
      <c r="G28" s="8">
        <v>43169</v>
      </c>
      <c r="H28" s="4" t="s">
        <v>26</v>
      </c>
      <c r="I28" s="9">
        <v>96.86</v>
      </c>
      <c r="J28" s="40"/>
    </row>
    <row r="29" spans="1:10" ht="15.5" thickTop="1" thickBot="1" x14ac:dyDescent="0.4">
      <c r="A29" s="3" t="s">
        <v>24</v>
      </c>
      <c r="B29" s="10">
        <v>100219</v>
      </c>
      <c r="C29" s="4" t="s">
        <v>74</v>
      </c>
      <c r="D29" s="4" t="s">
        <v>24</v>
      </c>
      <c r="E29" s="4">
        <v>17.84</v>
      </c>
      <c r="F29" s="8">
        <v>43301</v>
      </c>
      <c r="G29" s="8">
        <v>43302</v>
      </c>
      <c r="H29" s="4" t="s">
        <v>26</v>
      </c>
      <c r="I29" s="9">
        <v>17.84</v>
      </c>
      <c r="J29" s="40"/>
    </row>
    <row r="30" spans="1:10" ht="15.5" thickTop="1" thickBot="1" x14ac:dyDescent="0.4">
      <c r="A30" s="3" t="s">
        <v>24</v>
      </c>
      <c r="B30" s="4">
        <v>910142</v>
      </c>
      <c r="C30" s="4" t="s">
        <v>67</v>
      </c>
      <c r="D30" s="4" t="s">
        <v>32</v>
      </c>
      <c r="E30" s="4">
        <v>36.71</v>
      </c>
      <c r="F30" s="8">
        <v>43322</v>
      </c>
      <c r="G30" s="8">
        <v>43322</v>
      </c>
      <c r="H30" s="4" t="s">
        <v>19</v>
      </c>
      <c r="I30" s="9">
        <v>36.71</v>
      </c>
      <c r="J30" s="40"/>
    </row>
    <row r="31" spans="1:10" ht="15.5" thickTop="1" thickBot="1" x14ac:dyDescent="0.4">
      <c r="A31" s="3" t="s">
        <v>24</v>
      </c>
      <c r="B31" s="10">
        <v>100268</v>
      </c>
      <c r="C31" s="4" t="s">
        <v>73</v>
      </c>
      <c r="D31" s="4" t="s">
        <v>24</v>
      </c>
      <c r="E31" s="4">
        <v>98.95</v>
      </c>
      <c r="F31" s="8">
        <v>43371</v>
      </c>
      <c r="G31" s="8">
        <v>43371</v>
      </c>
      <c r="H31" s="4" t="s">
        <v>26</v>
      </c>
      <c r="I31" s="9">
        <v>98.95</v>
      </c>
      <c r="J31" s="40"/>
    </row>
    <row r="32" spans="1:10" ht="15.5" thickTop="1" thickBot="1" x14ac:dyDescent="0.4">
      <c r="A32" s="3" t="s">
        <v>24</v>
      </c>
      <c r="B32" s="4">
        <v>100220</v>
      </c>
      <c r="C32" s="17" t="s">
        <v>68</v>
      </c>
      <c r="D32" s="4" t="s">
        <v>32</v>
      </c>
      <c r="E32" s="4">
        <v>4.4000000000000004</v>
      </c>
      <c r="F32" s="8">
        <v>43278</v>
      </c>
      <c r="G32" s="8">
        <v>43278</v>
      </c>
      <c r="H32" s="4" t="s">
        <v>69</v>
      </c>
      <c r="I32" s="9">
        <v>4.4000000000000004</v>
      </c>
      <c r="J32" s="40">
        <f>SUM(I28:I32)</f>
        <v>254.76000000000002</v>
      </c>
    </row>
    <row r="33" spans="1:10" ht="15.5" thickTop="1" thickBot="1" x14ac:dyDescent="0.4">
      <c r="A33" s="3" t="s">
        <v>51</v>
      </c>
      <c r="B33" s="4">
        <v>910135</v>
      </c>
      <c r="C33" s="4" t="s">
        <v>49</v>
      </c>
      <c r="D33" s="4" t="s">
        <v>50</v>
      </c>
      <c r="E33" s="4">
        <v>870</v>
      </c>
      <c r="F33" s="8">
        <v>43287</v>
      </c>
      <c r="G33" s="8">
        <v>43287</v>
      </c>
      <c r="H33" s="4" t="s">
        <v>19</v>
      </c>
      <c r="I33" s="9">
        <v>870</v>
      </c>
      <c r="J33" s="40"/>
    </row>
    <row r="34" spans="1:10" ht="15.5" thickTop="1" thickBot="1" x14ac:dyDescent="0.4">
      <c r="A34" s="3" t="s">
        <v>51</v>
      </c>
      <c r="B34" s="4">
        <v>100340</v>
      </c>
      <c r="C34" s="4" t="s">
        <v>71</v>
      </c>
      <c r="D34" s="4" t="s">
        <v>50</v>
      </c>
      <c r="E34" s="4">
        <v>37.96</v>
      </c>
      <c r="F34" s="8">
        <v>43430</v>
      </c>
      <c r="G34" s="8">
        <v>43431</v>
      </c>
      <c r="H34" s="4" t="s">
        <v>28</v>
      </c>
      <c r="I34" s="9">
        <v>37.96</v>
      </c>
      <c r="J34" s="40"/>
    </row>
    <row r="35" spans="1:10" ht="15.5" thickTop="1" thickBot="1" x14ac:dyDescent="0.4">
      <c r="A35" s="3" t="s">
        <v>51</v>
      </c>
      <c r="B35" s="4">
        <v>910112</v>
      </c>
      <c r="C35" s="4" t="s">
        <v>72</v>
      </c>
      <c r="D35" s="4" t="s">
        <v>50</v>
      </c>
      <c r="E35" s="4">
        <v>25</v>
      </c>
      <c r="F35" s="8">
        <v>43462</v>
      </c>
      <c r="G35" s="8">
        <v>43463</v>
      </c>
      <c r="H35" s="4" t="s">
        <v>19</v>
      </c>
      <c r="I35" s="9">
        <v>25</v>
      </c>
      <c r="J35" s="40"/>
    </row>
    <row r="36" spans="1:10" ht="15.5" thickTop="1" thickBot="1" x14ac:dyDescent="0.4">
      <c r="A36" s="3" t="s">
        <v>51</v>
      </c>
      <c r="B36" s="4">
        <v>910017</v>
      </c>
      <c r="C36" s="4" t="s">
        <v>49</v>
      </c>
      <c r="D36" s="4" t="s">
        <v>50</v>
      </c>
      <c r="E36" s="4">
        <v>44</v>
      </c>
      <c r="F36" s="8" t="s">
        <v>65</v>
      </c>
      <c r="G36" s="8" t="s">
        <v>66</v>
      </c>
      <c r="H36" s="4" t="s">
        <v>19</v>
      </c>
      <c r="I36" s="9">
        <v>44</v>
      </c>
      <c r="J36" s="40"/>
    </row>
    <row r="37" spans="1:10" ht="15.5" thickTop="1" thickBot="1" x14ac:dyDescent="0.4">
      <c r="A37" s="3" t="s">
        <v>51</v>
      </c>
      <c r="B37" s="10">
        <v>910075</v>
      </c>
      <c r="C37" s="4" t="s">
        <v>77</v>
      </c>
      <c r="D37" s="4" t="s">
        <v>32</v>
      </c>
      <c r="E37" s="4">
        <v>397.52</v>
      </c>
      <c r="F37" s="8">
        <v>43231</v>
      </c>
      <c r="G37" s="8">
        <v>43232</v>
      </c>
      <c r="H37" s="4" t="s">
        <v>26</v>
      </c>
      <c r="I37" s="9">
        <v>397.52</v>
      </c>
      <c r="J37" s="40">
        <f>SUM(I33:I37)</f>
        <v>1374.48</v>
      </c>
    </row>
    <row r="38" spans="1:10" ht="15.5" thickTop="1" thickBot="1" x14ac:dyDescent="0.4">
      <c r="A38" s="18" t="s">
        <v>30</v>
      </c>
      <c r="B38" s="15"/>
      <c r="C38" s="15"/>
      <c r="D38" s="15"/>
      <c r="E38" s="15"/>
      <c r="F38" s="15"/>
      <c r="G38" s="15"/>
      <c r="H38" s="15"/>
      <c r="I38" s="35">
        <f>SUM(I12:I37)</f>
        <v>3938.8300000000004</v>
      </c>
      <c r="J38" s="40">
        <f>SUM(J12:J37)</f>
        <v>3938.8300000000004</v>
      </c>
    </row>
    <row r="39" spans="1:10" ht="15.5" thickTop="1" thickBot="1" x14ac:dyDescent="0.4">
      <c r="A39" s="208" t="s">
        <v>12</v>
      </c>
      <c r="B39" s="209"/>
      <c r="C39" s="209"/>
      <c r="D39" s="209"/>
      <c r="E39" s="209"/>
      <c r="F39" s="209"/>
      <c r="G39" s="209"/>
      <c r="H39" s="209"/>
      <c r="I39" s="209"/>
      <c r="J39" s="40"/>
    </row>
    <row r="40" spans="1:10" ht="15.5" thickTop="1" thickBot="1" x14ac:dyDescent="0.4">
      <c r="A40" s="14" t="s">
        <v>39</v>
      </c>
      <c r="B40" s="4">
        <v>910029</v>
      </c>
      <c r="C40" s="4" t="s">
        <v>41</v>
      </c>
      <c r="D40" s="4" t="s">
        <v>40</v>
      </c>
      <c r="E40" s="4">
        <v>150</v>
      </c>
      <c r="F40" s="8">
        <v>42789</v>
      </c>
      <c r="G40" s="8">
        <v>42789</v>
      </c>
      <c r="H40" s="4" t="s">
        <v>28</v>
      </c>
      <c r="I40" s="9">
        <v>150</v>
      </c>
      <c r="J40" s="40"/>
    </row>
    <row r="41" spans="1:10" ht="15.5" thickTop="1" thickBot="1" x14ac:dyDescent="0.4">
      <c r="A41" s="14" t="s">
        <v>39</v>
      </c>
      <c r="B41" s="4">
        <v>910047</v>
      </c>
      <c r="C41" s="4" t="s">
        <v>42</v>
      </c>
      <c r="D41" s="4" t="s">
        <v>40</v>
      </c>
      <c r="E41" s="4">
        <v>221</v>
      </c>
      <c r="F41" s="8">
        <v>42817</v>
      </c>
      <c r="G41" s="8">
        <v>42817</v>
      </c>
      <c r="H41" s="4" t="s">
        <v>28</v>
      </c>
      <c r="I41" s="9">
        <v>221</v>
      </c>
      <c r="J41" s="40"/>
    </row>
    <row r="42" spans="1:10" ht="15.5" thickTop="1" thickBot="1" x14ac:dyDescent="0.4">
      <c r="A42" s="14" t="s">
        <v>39</v>
      </c>
      <c r="B42" s="4">
        <v>910064</v>
      </c>
      <c r="C42" s="4" t="s">
        <v>43</v>
      </c>
      <c r="D42" s="4" t="s">
        <v>40</v>
      </c>
      <c r="E42" s="4">
        <v>360</v>
      </c>
      <c r="F42" s="8">
        <v>42845</v>
      </c>
      <c r="G42" s="8">
        <v>42845</v>
      </c>
      <c r="H42" s="4" t="s">
        <v>28</v>
      </c>
      <c r="I42" s="9">
        <v>360</v>
      </c>
      <c r="J42" s="40"/>
    </row>
    <row r="43" spans="1:10" ht="15.5" thickTop="1" thickBot="1" x14ac:dyDescent="0.4">
      <c r="A43" s="14" t="s">
        <v>39</v>
      </c>
      <c r="B43" s="4">
        <v>910101</v>
      </c>
      <c r="C43" s="4" t="s">
        <v>55</v>
      </c>
      <c r="D43" s="4" t="s">
        <v>40</v>
      </c>
      <c r="E43" s="4">
        <v>296.45</v>
      </c>
      <c r="F43" s="8">
        <v>42849</v>
      </c>
      <c r="G43" s="8">
        <v>42850</v>
      </c>
      <c r="H43" s="4" t="s">
        <v>26</v>
      </c>
      <c r="I43" s="9">
        <v>296.45</v>
      </c>
      <c r="J43" s="40"/>
    </row>
    <row r="44" spans="1:10" ht="15.5" thickTop="1" thickBot="1" x14ac:dyDescent="0.4">
      <c r="A44" s="14" t="s">
        <v>39</v>
      </c>
      <c r="B44" s="4">
        <v>910079</v>
      </c>
      <c r="C44" s="4" t="s">
        <v>44</v>
      </c>
      <c r="D44" s="4" t="s">
        <v>40</v>
      </c>
      <c r="E44" s="4">
        <v>249.9</v>
      </c>
      <c r="F44" s="8">
        <v>42873</v>
      </c>
      <c r="G44" s="8">
        <v>42873</v>
      </c>
      <c r="H44" s="4" t="s">
        <v>28</v>
      </c>
      <c r="I44" s="9">
        <v>249.49</v>
      </c>
      <c r="J44" s="40"/>
    </row>
    <row r="45" spans="1:10" ht="15.5" thickTop="1" thickBot="1" x14ac:dyDescent="0.4">
      <c r="A45" s="14" t="s">
        <v>39</v>
      </c>
      <c r="B45" s="4">
        <v>910081</v>
      </c>
      <c r="C45" s="4" t="s">
        <v>139</v>
      </c>
      <c r="D45" s="4" t="s">
        <v>40</v>
      </c>
      <c r="E45" s="4">
        <v>200</v>
      </c>
      <c r="F45" s="8">
        <v>42873</v>
      </c>
      <c r="G45" s="8">
        <v>42873</v>
      </c>
      <c r="H45" s="4" t="s">
        <v>28</v>
      </c>
      <c r="I45" s="9">
        <v>200</v>
      </c>
      <c r="J45" s="40"/>
    </row>
    <row r="46" spans="1:10" ht="15.5" thickTop="1" thickBot="1" x14ac:dyDescent="0.4">
      <c r="A46" s="14" t="s">
        <v>39</v>
      </c>
      <c r="B46" s="4">
        <v>910161</v>
      </c>
      <c r="C46" s="4" t="s">
        <v>45</v>
      </c>
      <c r="D46" s="4" t="s">
        <v>40</v>
      </c>
      <c r="E46" s="4">
        <v>70</v>
      </c>
      <c r="F46" s="8">
        <v>42999</v>
      </c>
      <c r="G46" s="8">
        <v>42968</v>
      </c>
      <c r="H46" s="4" t="s">
        <v>28</v>
      </c>
      <c r="I46" s="9">
        <v>70</v>
      </c>
      <c r="J46" s="40"/>
    </row>
    <row r="47" spans="1:10" ht="15.5" thickTop="1" thickBot="1" x14ac:dyDescent="0.4">
      <c r="A47" s="14" t="s">
        <v>39</v>
      </c>
      <c r="B47" s="4">
        <v>910163</v>
      </c>
      <c r="C47" s="4" t="s">
        <v>46</v>
      </c>
      <c r="D47" s="4" t="s">
        <v>40</v>
      </c>
      <c r="E47" s="4">
        <v>214.5</v>
      </c>
      <c r="F47" s="8">
        <v>43027</v>
      </c>
      <c r="G47" s="8">
        <v>43027</v>
      </c>
      <c r="H47" s="4" t="s">
        <v>28</v>
      </c>
      <c r="I47" s="9">
        <v>214.5</v>
      </c>
      <c r="J47" s="40"/>
    </row>
    <row r="48" spans="1:10" ht="15.5" thickTop="1" thickBot="1" x14ac:dyDescent="0.4">
      <c r="A48" s="14" t="s">
        <v>39</v>
      </c>
      <c r="B48" s="4">
        <v>910176</v>
      </c>
      <c r="C48" s="4" t="s">
        <v>47</v>
      </c>
      <c r="D48" s="4" t="s">
        <v>40</v>
      </c>
      <c r="E48" s="4">
        <v>765</v>
      </c>
      <c r="F48" s="8">
        <v>43055</v>
      </c>
      <c r="G48" s="8">
        <v>43024</v>
      </c>
      <c r="H48" s="4" t="s">
        <v>28</v>
      </c>
      <c r="I48" s="9">
        <v>765</v>
      </c>
      <c r="J48" s="40"/>
    </row>
    <row r="49" spans="1:10" ht="15.5" thickTop="1" thickBot="1" x14ac:dyDescent="0.4">
      <c r="A49" s="14" t="s">
        <v>39</v>
      </c>
      <c r="B49" s="4">
        <v>910204</v>
      </c>
      <c r="C49" s="4" t="s">
        <v>48</v>
      </c>
      <c r="D49" s="4" t="s">
        <v>40</v>
      </c>
      <c r="E49" s="4">
        <v>570</v>
      </c>
      <c r="F49" s="8">
        <v>43076</v>
      </c>
      <c r="G49" s="8">
        <v>43076</v>
      </c>
      <c r="H49" s="4" t="s">
        <v>28</v>
      </c>
      <c r="I49" s="9">
        <v>570</v>
      </c>
      <c r="J49" s="40">
        <f>SUM(I40:I49)</f>
        <v>3096.44</v>
      </c>
    </row>
    <row r="50" spans="1:10" ht="15.5" thickTop="1" thickBot="1" x14ac:dyDescent="0.4">
      <c r="A50" s="14" t="s">
        <v>126</v>
      </c>
      <c r="B50" s="4"/>
      <c r="C50" s="4" t="s">
        <v>135</v>
      </c>
      <c r="D50" s="4" t="s">
        <v>40</v>
      </c>
      <c r="E50" s="4">
        <v>3801</v>
      </c>
      <c r="F50" s="8">
        <v>42736</v>
      </c>
      <c r="G50" s="8">
        <v>43100</v>
      </c>
      <c r="H50" s="4" t="s">
        <v>129</v>
      </c>
      <c r="I50" s="9">
        <v>1360</v>
      </c>
      <c r="J50" s="40"/>
    </row>
    <row r="51" spans="1:10" ht="15.5" thickTop="1" thickBot="1" x14ac:dyDescent="0.4">
      <c r="A51" s="14" t="s">
        <v>126</v>
      </c>
      <c r="B51" s="4"/>
      <c r="C51" s="4" t="s">
        <v>134</v>
      </c>
      <c r="D51" s="4" t="s">
        <v>127</v>
      </c>
      <c r="E51" s="4">
        <v>1155</v>
      </c>
      <c r="F51" s="8">
        <v>42736</v>
      </c>
      <c r="G51" s="8">
        <v>43100</v>
      </c>
      <c r="H51" s="4" t="s">
        <v>129</v>
      </c>
      <c r="I51" s="9">
        <v>1323</v>
      </c>
      <c r="J51" s="40"/>
    </row>
    <row r="52" spans="1:10" ht="15.5" thickTop="1" thickBot="1" x14ac:dyDescent="0.4">
      <c r="A52" s="14" t="s">
        <v>126</v>
      </c>
      <c r="B52" s="4"/>
      <c r="C52" s="4" t="s">
        <v>137</v>
      </c>
      <c r="D52" s="4" t="s">
        <v>136</v>
      </c>
      <c r="E52" s="4">
        <v>3266</v>
      </c>
      <c r="F52" s="8">
        <v>42736</v>
      </c>
      <c r="G52" s="8">
        <v>43100</v>
      </c>
      <c r="H52" s="4" t="s">
        <v>129</v>
      </c>
      <c r="I52" s="9">
        <v>2877</v>
      </c>
      <c r="J52" s="40"/>
    </row>
    <row r="53" spans="1:10" ht="15.5" thickTop="1" thickBot="1" x14ac:dyDescent="0.4">
      <c r="A53" s="14" t="s">
        <v>126</v>
      </c>
      <c r="B53" s="4"/>
      <c r="C53" s="4" t="s">
        <v>131</v>
      </c>
      <c r="D53" s="4" t="s">
        <v>130</v>
      </c>
      <c r="E53" s="4">
        <v>4147.5</v>
      </c>
      <c r="F53" s="8">
        <v>42736</v>
      </c>
      <c r="G53" s="8">
        <v>43100</v>
      </c>
      <c r="H53" s="4" t="s">
        <v>129</v>
      </c>
      <c r="I53" s="9">
        <v>3003</v>
      </c>
      <c r="J53" s="40"/>
    </row>
    <row r="54" spans="1:10" ht="15.5" thickTop="1" thickBot="1" x14ac:dyDescent="0.4">
      <c r="A54" s="31" t="s">
        <v>126</v>
      </c>
      <c r="B54" s="32"/>
      <c r="C54" s="32" t="s">
        <v>133</v>
      </c>
      <c r="D54" s="32" t="s">
        <v>132</v>
      </c>
      <c r="E54" s="32">
        <v>2562</v>
      </c>
      <c r="F54" s="33">
        <v>42736</v>
      </c>
      <c r="G54" s="33">
        <v>42736</v>
      </c>
      <c r="H54" s="32" t="s">
        <v>129</v>
      </c>
      <c r="I54" s="36">
        <f>E54*50%</f>
        <v>1281</v>
      </c>
      <c r="J54" s="40">
        <f>SUM(I50:I54)</f>
        <v>9844</v>
      </c>
    </row>
    <row r="55" spans="1:10" ht="15.5" thickTop="1" thickBot="1" x14ac:dyDescent="0.4">
      <c r="A55" s="14" t="s">
        <v>39</v>
      </c>
      <c r="B55" s="4">
        <v>910007</v>
      </c>
      <c r="C55" s="4" t="s">
        <v>56</v>
      </c>
      <c r="D55" s="4" t="s">
        <v>40</v>
      </c>
      <c r="E55" s="4">
        <v>546</v>
      </c>
      <c r="F55" s="8">
        <v>43118</v>
      </c>
      <c r="G55" s="8">
        <v>43119</v>
      </c>
      <c r="H55" s="4" t="s">
        <v>28</v>
      </c>
      <c r="I55" s="9">
        <v>546</v>
      </c>
      <c r="J55" s="40"/>
    </row>
    <row r="56" spans="1:10" ht="15.5" thickTop="1" thickBot="1" x14ac:dyDescent="0.4">
      <c r="A56" s="14" t="s">
        <v>39</v>
      </c>
      <c r="B56" s="4">
        <v>910049</v>
      </c>
      <c r="C56" s="4" t="s">
        <v>57</v>
      </c>
      <c r="D56" s="4" t="s">
        <v>40</v>
      </c>
      <c r="E56" s="4">
        <v>630</v>
      </c>
      <c r="F56" s="8">
        <v>43124</v>
      </c>
      <c r="G56" s="8">
        <v>43202</v>
      </c>
      <c r="H56" s="4" t="s">
        <v>28</v>
      </c>
      <c r="I56" s="9">
        <v>630</v>
      </c>
      <c r="J56" s="40"/>
    </row>
    <row r="57" spans="1:10" ht="15.5" thickTop="1" thickBot="1" x14ac:dyDescent="0.4">
      <c r="A57" s="14" t="s">
        <v>39</v>
      </c>
      <c r="B57" s="4">
        <v>910016</v>
      </c>
      <c r="C57" s="4" t="s">
        <v>58</v>
      </c>
      <c r="D57" s="4" t="s">
        <v>40</v>
      </c>
      <c r="E57" s="4">
        <v>170</v>
      </c>
      <c r="F57" s="8">
        <v>43139</v>
      </c>
      <c r="G57" s="8">
        <v>43139</v>
      </c>
      <c r="H57" s="4" t="s">
        <v>19</v>
      </c>
      <c r="I57" s="9">
        <v>170</v>
      </c>
      <c r="J57" s="40"/>
    </row>
    <row r="58" spans="1:10" ht="15.5" thickTop="1" thickBot="1" x14ac:dyDescent="0.4">
      <c r="A58" s="14" t="s">
        <v>39</v>
      </c>
      <c r="B58" s="4">
        <v>100119</v>
      </c>
      <c r="C58" s="4" t="s">
        <v>59</v>
      </c>
      <c r="D58" s="4" t="s">
        <v>40</v>
      </c>
      <c r="E58" s="4">
        <v>108.4</v>
      </c>
      <c r="F58" s="8">
        <v>43209</v>
      </c>
      <c r="G58" s="8">
        <v>43219</v>
      </c>
      <c r="H58" s="4" t="s">
        <v>28</v>
      </c>
      <c r="I58" s="9">
        <v>108.4</v>
      </c>
      <c r="J58" s="40"/>
    </row>
    <row r="59" spans="1:10" ht="15.5" thickTop="1" thickBot="1" x14ac:dyDescent="0.4">
      <c r="A59" s="14" t="s">
        <v>39</v>
      </c>
      <c r="B59" s="4">
        <v>910073</v>
      </c>
      <c r="C59" s="4" t="s">
        <v>60</v>
      </c>
      <c r="D59" s="4" t="s">
        <v>40</v>
      </c>
      <c r="E59" s="4">
        <v>598.5</v>
      </c>
      <c r="F59" s="8">
        <v>43237</v>
      </c>
      <c r="G59" s="8">
        <v>43237</v>
      </c>
      <c r="H59" s="4" t="s">
        <v>28</v>
      </c>
      <c r="I59" s="9">
        <v>598.5</v>
      </c>
      <c r="J59" s="40"/>
    </row>
    <row r="60" spans="1:10" ht="15.5" thickTop="1" thickBot="1" x14ac:dyDescent="0.4">
      <c r="A60" s="14" t="s">
        <v>39</v>
      </c>
      <c r="B60" s="4">
        <v>910074</v>
      </c>
      <c r="C60" s="4" t="s">
        <v>60</v>
      </c>
      <c r="D60" s="4" t="s">
        <v>40</v>
      </c>
      <c r="E60" s="4">
        <v>160</v>
      </c>
      <c r="F60" s="8">
        <v>43237</v>
      </c>
      <c r="G60" s="8">
        <v>43237</v>
      </c>
      <c r="H60" s="4" t="s">
        <v>28</v>
      </c>
      <c r="I60" s="9">
        <v>160</v>
      </c>
      <c r="J60" s="40"/>
    </row>
    <row r="61" spans="1:10" ht="15.5" thickTop="1" thickBot="1" x14ac:dyDescent="0.4">
      <c r="A61" s="14" t="s">
        <v>39</v>
      </c>
      <c r="B61" s="4">
        <v>910092</v>
      </c>
      <c r="C61" s="4" t="s">
        <v>61</v>
      </c>
      <c r="D61" s="4" t="s">
        <v>40</v>
      </c>
      <c r="E61" s="4">
        <v>260</v>
      </c>
      <c r="F61" s="8">
        <v>43265</v>
      </c>
      <c r="G61" s="8">
        <v>43266</v>
      </c>
      <c r="H61" s="4" t="s">
        <v>28</v>
      </c>
      <c r="I61" s="9">
        <v>260</v>
      </c>
      <c r="J61" s="40"/>
    </row>
    <row r="62" spans="1:10" ht="15.5" thickTop="1" thickBot="1" x14ac:dyDescent="0.4">
      <c r="A62" s="14" t="s">
        <v>39</v>
      </c>
      <c r="B62" s="4">
        <v>910148</v>
      </c>
      <c r="C62" s="4" t="s">
        <v>62</v>
      </c>
      <c r="D62" s="4" t="s">
        <v>40</v>
      </c>
      <c r="E62" s="4">
        <v>70</v>
      </c>
      <c r="F62" s="8">
        <v>43363</v>
      </c>
      <c r="G62" s="8">
        <v>43364</v>
      </c>
      <c r="H62" s="4" t="s">
        <v>28</v>
      </c>
      <c r="I62" s="9">
        <v>70</v>
      </c>
      <c r="J62" s="40"/>
    </row>
    <row r="63" spans="1:10" ht="15.5" thickTop="1" thickBot="1" x14ac:dyDescent="0.4">
      <c r="A63" s="14" t="s">
        <v>39</v>
      </c>
      <c r="B63" s="4">
        <v>910163</v>
      </c>
      <c r="C63" s="4" t="s">
        <v>63</v>
      </c>
      <c r="D63" s="4" t="s">
        <v>40</v>
      </c>
      <c r="E63" s="4">
        <v>60</v>
      </c>
      <c r="F63" s="8">
        <v>43384</v>
      </c>
      <c r="G63" s="8">
        <v>43385</v>
      </c>
      <c r="H63" s="4" t="s">
        <v>28</v>
      </c>
      <c r="I63" s="9">
        <v>60</v>
      </c>
      <c r="J63" s="40"/>
    </row>
    <row r="64" spans="1:10" ht="15.5" thickTop="1" thickBot="1" x14ac:dyDescent="0.4">
      <c r="A64" s="14" t="s">
        <v>39</v>
      </c>
      <c r="B64" s="4">
        <v>910184</v>
      </c>
      <c r="C64" s="4" t="s">
        <v>64</v>
      </c>
      <c r="D64" s="4" t="s">
        <v>40</v>
      </c>
      <c r="E64" s="4">
        <v>484</v>
      </c>
      <c r="F64" s="8">
        <v>43411</v>
      </c>
      <c r="G64" s="52">
        <v>43412</v>
      </c>
      <c r="H64" s="4" t="s">
        <v>28</v>
      </c>
      <c r="I64" s="9">
        <v>484</v>
      </c>
      <c r="J64" s="40">
        <f>SUM(I55:I64)</f>
        <v>3086.9</v>
      </c>
    </row>
    <row r="65" spans="1:10" ht="15.5" thickTop="1" thickBot="1" x14ac:dyDescent="0.4">
      <c r="A65" s="14" t="s">
        <v>126</v>
      </c>
      <c r="B65" s="4"/>
      <c r="C65" s="4" t="s">
        <v>135</v>
      </c>
      <c r="D65" s="4" t="s">
        <v>40</v>
      </c>
      <c r="E65" s="4">
        <v>3801</v>
      </c>
      <c r="F65" s="8">
        <v>43101</v>
      </c>
      <c r="G65" s="8">
        <v>43101</v>
      </c>
      <c r="H65" s="4" t="s">
        <v>129</v>
      </c>
      <c r="I65" s="9">
        <v>3801</v>
      </c>
      <c r="J65" s="40"/>
    </row>
    <row r="66" spans="1:10" ht="15.5" thickTop="1" thickBot="1" x14ac:dyDescent="0.4">
      <c r="A66" s="14" t="s">
        <v>126</v>
      </c>
      <c r="B66" s="4"/>
      <c r="C66" s="4" t="s">
        <v>134</v>
      </c>
      <c r="D66" s="4" t="s">
        <v>127</v>
      </c>
      <c r="E66" s="4">
        <v>1323</v>
      </c>
      <c r="F66" s="8">
        <v>43101</v>
      </c>
      <c r="G66" s="8">
        <v>43101</v>
      </c>
      <c r="H66" s="4" t="s">
        <v>129</v>
      </c>
      <c r="I66" s="9">
        <v>1323</v>
      </c>
      <c r="J66" s="40"/>
    </row>
    <row r="67" spans="1:10" ht="15.5" thickTop="1" thickBot="1" x14ac:dyDescent="0.4">
      <c r="A67" s="14" t="s">
        <v>126</v>
      </c>
      <c r="B67" s="4"/>
      <c r="C67" s="4" t="s">
        <v>137</v>
      </c>
      <c r="D67" s="4" t="s">
        <v>136</v>
      </c>
      <c r="E67" s="4">
        <v>2877</v>
      </c>
      <c r="F67" s="8">
        <v>43101</v>
      </c>
      <c r="G67" s="8">
        <v>43101</v>
      </c>
      <c r="H67" s="4" t="s">
        <v>129</v>
      </c>
      <c r="I67" s="9">
        <v>2877</v>
      </c>
      <c r="J67" s="40"/>
    </row>
    <row r="68" spans="1:10" ht="15.5" thickTop="1" thickBot="1" x14ac:dyDescent="0.4">
      <c r="A68" s="14" t="s">
        <v>126</v>
      </c>
      <c r="B68" s="4"/>
      <c r="C68" s="4" t="s">
        <v>131</v>
      </c>
      <c r="D68" s="4" t="s">
        <v>130</v>
      </c>
      <c r="E68" s="4">
        <v>3003</v>
      </c>
      <c r="F68" s="8">
        <v>43101</v>
      </c>
      <c r="G68" s="8">
        <v>43101</v>
      </c>
      <c r="H68" s="4" t="s">
        <v>129</v>
      </c>
      <c r="I68" s="9">
        <v>3003</v>
      </c>
      <c r="J68" s="40"/>
    </row>
    <row r="69" spans="1:10" ht="15.5" thickTop="1" thickBot="1" x14ac:dyDescent="0.4">
      <c r="A69" s="25" t="s">
        <v>126</v>
      </c>
      <c r="B69" s="24"/>
      <c r="C69" s="24" t="s">
        <v>133</v>
      </c>
      <c r="D69" s="24" t="s">
        <v>132</v>
      </c>
      <c r="E69" s="24">
        <v>3150</v>
      </c>
      <c r="F69" s="26">
        <v>43101</v>
      </c>
      <c r="G69" s="26">
        <v>43101</v>
      </c>
      <c r="H69" s="24" t="s">
        <v>129</v>
      </c>
      <c r="I69" s="34">
        <f>E69*50%</f>
        <v>1575</v>
      </c>
      <c r="J69" s="40">
        <f>SUM(I65:I69)</f>
        <v>12579</v>
      </c>
    </row>
    <row r="70" spans="1:10" ht="15.5" thickTop="1" thickBot="1" x14ac:dyDescent="0.4">
      <c r="A70" s="27" t="s">
        <v>30</v>
      </c>
      <c r="B70" s="28"/>
      <c r="C70" s="28"/>
      <c r="D70" s="28"/>
      <c r="E70" s="28"/>
      <c r="F70" s="29"/>
      <c r="G70" s="29"/>
      <c r="H70" s="28"/>
      <c r="I70" s="37">
        <f>SUM(I40:I69)</f>
        <v>28606.34</v>
      </c>
      <c r="J70" s="40">
        <f>SUM(J40:J69)</f>
        <v>28606.34</v>
      </c>
    </row>
    <row r="71" spans="1:10" ht="15.5" thickTop="1" thickBot="1" x14ac:dyDescent="0.4">
      <c r="A71" s="210" t="s">
        <v>13</v>
      </c>
      <c r="B71" s="211"/>
      <c r="C71" s="211"/>
      <c r="D71" s="211"/>
      <c r="E71" s="211"/>
      <c r="F71" s="211"/>
      <c r="G71" s="211"/>
      <c r="H71" s="211"/>
      <c r="I71" s="211"/>
      <c r="J71" s="40"/>
    </row>
    <row r="72" spans="1:10" ht="15.5" thickTop="1" thickBot="1" x14ac:dyDescent="0.4">
      <c r="A72" s="11" t="s">
        <v>34</v>
      </c>
      <c r="B72" s="11">
        <v>910031</v>
      </c>
      <c r="C72" s="11" t="s">
        <v>36</v>
      </c>
      <c r="D72" s="11" t="s">
        <v>35</v>
      </c>
      <c r="E72" s="11">
        <v>310</v>
      </c>
      <c r="F72" s="12">
        <v>42747</v>
      </c>
      <c r="G72" s="12">
        <v>42766</v>
      </c>
      <c r="H72" s="11" t="s">
        <v>19</v>
      </c>
      <c r="I72" s="58">
        <v>310</v>
      </c>
      <c r="J72" s="40"/>
    </row>
    <row r="73" spans="1:10" ht="15.5" thickTop="1" thickBot="1" x14ac:dyDescent="0.4">
      <c r="A73" s="11" t="s">
        <v>34</v>
      </c>
      <c r="B73" s="11">
        <v>910028</v>
      </c>
      <c r="C73" s="11" t="s">
        <v>36</v>
      </c>
      <c r="D73" s="11" t="s">
        <v>35</v>
      </c>
      <c r="E73" s="11">
        <v>310</v>
      </c>
      <c r="F73" s="12">
        <v>42789</v>
      </c>
      <c r="G73" s="12">
        <v>42829</v>
      </c>
      <c r="H73" s="11" t="s">
        <v>19</v>
      </c>
      <c r="I73" s="58">
        <v>310</v>
      </c>
      <c r="J73" s="40"/>
    </row>
    <row r="74" spans="1:10" ht="15.5" thickTop="1" thickBot="1" x14ac:dyDescent="0.4">
      <c r="A74" s="11" t="s">
        <v>34</v>
      </c>
      <c r="B74" s="11">
        <v>910059</v>
      </c>
      <c r="C74" s="11" t="s">
        <v>36</v>
      </c>
      <c r="D74" s="11" t="s">
        <v>35</v>
      </c>
      <c r="E74" s="11">
        <v>400</v>
      </c>
      <c r="F74" s="12">
        <v>42845</v>
      </c>
      <c r="G74" s="12">
        <v>42907</v>
      </c>
      <c r="H74" s="11" t="s">
        <v>19</v>
      </c>
      <c r="I74" s="58">
        <v>400</v>
      </c>
      <c r="J74" s="40"/>
    </row>
    <row r="75" spans="1:10" ht="15.5" thickTop="1" thickBot="1" x14ac:dyDescent="0.4">
      <c r="A75" s="11" t="s">
        <v>34</v>
      </c>
      <c r="B75" s="13">
        <v>910063</v>
      </c>
      <c r="C75" s="11" t="s">
        <v>36</v>
      </c>
      <c r="D75" s="11" t="s">
        <v>35</v>
      </c>
      <c r="E75" s="11">
        <v>310</v>
      </c>
      <c r="F75" s="12">
        <v>42845</v>
      </c>
      <c r="G75" s="12">
        <v>42829</v>
      </c>
      <c r="H75" s="11" t="s">
        <v>19</v>
      </c>
      <c r="I75" s="58">
        <v>310</v>
      </c>
      <c r="J75" s="40"/>
    </row>
    <row r="76" spans="1:10" ht="15.5" thickTop="1" thickBot="1" x14ac:dyDescent="0.4">
      <c r="A76" s="11" t="s">
        <v>34</v>
      </c>
      <c r="B76" s="13">
        <v>910073</v>
      </c>
      <c r="C76" s="11" t="s">
        <v>36</v>
      </c>
      <c r="D76" s="11" t="s">
        <v>35</v>
      </c>
      <c r="E76" s="11">
        <v>910</v>
      </c>
      <c r="F76" s="12">
        <v>42873</v>
      </c>
      <c r="G76" s="12">
        <v>42907</v>
      </c>
      <c r="H76" s="11" t="s">
        <v>19</v>
      </c>
      <c r="I76" s="58">
        <v>910</v>
      </c>
      <c r="J76" s="40"/>
    </row>
    <row r="77" spans="1:10" ht="15.5" thickTop="1" thickBot="1" x14ac:dyDescent="0.4">
      <c r="A77" s="11" t="s">
        <v>34</v>
      </c>
      <c r="B77" s="11">
        <v>910107</v>
      </c>
      <c r="C77" s="11" t="s">
        <v>36</v>
      </c>
      <c r="D77" s="11" t="s">
        <v>35</v>
      </c>
      <c r="E77" s="11">
        <v>310</v>
      </c>
      <c r="F77" s="12">
        <v>42901</v>
      </c>
      <c r="G77" s="12">
        <v>42912</v>
      </c>
      <c r="H77" s="11" t="s">
        <v>19</v>
      </c>
      <c r="I77" s="58">
        <v>310</v>
      </c>
      <c r="J77" s="40"/>
    </row>
    <row r="78" spans="1:10" ht="15.5" thickTop="1" thickBot="1" x14ac:dyDescent="0.4">
      <c r="A78" s="11" t="s">
        <v>34</v>
      </c>
      <c r="B78" s="11">
        <v>910144</v>
      </c>
      <c r="C78" s="11" t="s">
        <v>36</v>
      </c>
      <c r="D78" s="11" t="s">
        <v>35</v>
      </c>
      <c r="E78" s="11">
        <v>320</v>
      </c>
      <c r="F78" s="12">
        <v>42999</v>
      </c>
      <c r="G78" s="12">
        <v>43035</v>
      </c>
      <c r="H78" s="11" t="s">
        <v>19</v>
      </c>
      <c r="I78" s="58">
        <v>320</v>
      </c>
      <c r="J78" s="40"/>
    </row>
    <row r="79" spans="1:10" ht="15.5" thickTop="1" thickBot="1" x14ac:dyDescent="0.4">
      <c r="A79" s="11" t="s">
        <v>34</v>
      </c>
      <c r="B79" s="11">
        <v>910185</v>
      </c>
      <c r="C79" s="11" t="s">
        <v>36</v>
      </c>
      <c r="D79" s="11" t="s">
        <v>35</v>
      </c>
      <c r="E79" s="11">
        <v>400</v>
      </c>
      <c r="F79" s="12">
        <v>43024</v>
      </c>
      <c r="G79" s="12">
        <v>43059</v>
      </c>
      <c r="H79" s="11" t="s">
        <v>19</v>
      </c>
      <c r="I79" s="58">
        <v>400</v>
      </c>
      <c r="J79" s="40"/>
    </row>
    <row r="80" spans="1:10" ht="15.5" thickTop="1" thickBot="1" x14ac:dyDescent="0.4">
      <c r="A80" s="11" t="s">
        <v>34</v>
      </c>
      <c r="B80" s="11">
        <v>910183</v>
      </c>
      <c r="C80" s="11" t="s">
        <v>36</v>
      </c>
      <c r="D80" s="11" t="s">
        <v>35</v>
      </c>
      <c r="E80" s="11">
        <v>320</v>
      </c>
      <c r="F80" s="12">
        <v>43055</v>
      </c>
      <c r="G80" s="11" t="s">
        <v>37</v>
      </c>
      <c r="H80" s="11" t="s">
        <v>19</v>
      </c>
      <c r="I80" s="58">
        <v>320</v>
      </c>
      <c r="J80" s="40"/>
    </row>
    <row r="81" spans="1:13" ht="15.5" thickTop="1" thickBot="1" x14ac:dyDescent="0.4">
      <c r="A81" s="11" t="s">
        <v>34</v>
      </c>
      <c r="B81" s="11">
        <v>910203</v>
      </c>
      <c r="C81" s="11" t="s">
        <v>36</v>
      </c>
      <c r="D81" s="11" t="s">
        <v>35</v>
      </c>
      <c r="E81" s="11">
        <v>320</v>
      </c>
      <c r="F81" s="12">
        <v>43076</v>
      </c>
      <c r="G81" s="12">
        <v>43087</v>
      </c>
      <c r="H81" s="11" t="s">
        <v>19</v>
      </c>
      <c r="I81" s="58">
        <v>320</v>
      </c>
      <c r="J81" s="40">
        <f>SUM(I72:I81)</f>
        <v>3910</v>
      </c>
    </row>
    <row r="82" spans="1:13" ht="15.5" thickTop="1" thickBot="1" x14ac:dyDescent="0.4">
      <c r="A82" s="11" t="s">
        <v>34</v>
      </c>
      <c r="B82" s="11">
        <v>910012</v>
      </c>
      <c r="C82" s="11" t="s">
        <v>36</v>
      </c>
      <c r="D82" s="11" t="s">
        <v>35</v>
      </c>
      <c r="E82" s="11">
        <v>320</v>
      </c>
      <c r="F82" s="12">
        <v>43118</v>
      </c>
      <c r="G82" s="12">
        <v>43131</v>
      </c>
      <c r="H82" s="11" t="s">
        <v>19</v>
      </c>
      <c r="I82" s="58">
        <v>320</v>
      </c>
      <c r="J82" s="40"/>
    </row>
    <row r="83" spans="1:13" ht="15.5" thickTop="1" thickBot="1" x14ac:dyDescent="0.4">
      <c r="A83" s="11" t="s">
        <v>34</v>
      </c>
      <c r="B83" s="11">
        <v>910030</v>
      </c>
      <c r="C83" s="11" t="s">
        <v>36</v>
      </c>
      <c r="D83" s="11" t="s">
        <v>35</v>
      </c>
      <c r="E83" s="11">
        <v>320</v>
      </c>
      <c r="F83" s="12">
        <v>43139</v>
      </c>
      <c r="G83" s="12">
        <v>43159</v>
      </c>
      <c r="H83" s="11" t="s">
        <v>19</v>
      </c>
      <c r="I83" s="58">
        <v>320</v>
      </c>
      <c r="J83" s="40"/>
    </row>
    <row r="84" spans="1:13" ht="15.5" thickTop="1" thickBot="1" x14ac:dyDescent="0.4">
      <c r="A84" s="11" t="s">
        <v>34</v>
      </c>
      <c r="B84" s="11">
        <v>910053</v>
      </c>
      <c r="C84" s="11" t="s">
        <v>36</v>
      </c>
      <c r="D84" s="11" t="s">
        <v>35</v>
      </c>
      <c r="E84" s="11">
        <v>340</v>
      </c>
      <c r="F84" s="12">
        <v>43188</v>
      </c>
      <c r="G84" s="12">
        <v>43190</v>
      </c>
      <c r="H84" s="11" t="s">
        <v>19</v>
      </c>
      <c r="I84" s="58">
        <v>340</v>
      </c>
      <c r="J84" s="40"/>
    </row>
    <row r="85" spans="1:13" ht="15.5" thickTop="1" thickBot="1" x14ac:dyDescent="0.4">
      <c r="A85" s="11" t="s">
        <v>34</v>
      </c>
      <c r="B85" s="11">
        <v>910064</v>
      </c>
      <c r="C85" s="11" t="s">
        <v>36</v>
      </c>
      <c r="D85" s="11" t="s">
        <v>35</v>
      </c>
      <c r="E85" s="11">
        <v>520</v>
      </c>
      <c r="F85" s="12">
        <v>43202</v>
      </c>
      <c r="G85" s="12">
        <v>43214</v>
      </c>
      <c r="H85" s="11" t="s">
        <v>19</v>
      </c>
      <c r="I85" s="58">
        <v>520</v>
      </c>
      <c r="J85" s="40"/>
    </row>
    <row r="86" spans="1:13" ht="15.5" thickTop="1" thickBot="1" x14ac:dyDescent="0.4">
      <c r="A86" s="11" t="s">
        <v>34</v>
      </c>
      <c r="B86" s="11">
        <v>910085</v>
      </c>
      <c r="C86" s="11" t="s">
        <v>36</v>
      </c>
      <c r="D86" s="11" t="s">
        <v>35</v>
      </c>
      <c r="E86" s="11">
        <v>980</v>
      </c>
      <c r="F86" s="12">
        <v>43237</v>
      </c>
      <c r="G86" s="12">
        <v>43248</v>
      </c>
      <c r="H86" s="11" t="s">
        <v>19</v>
      </c>
      <c r="I86" s="58">
        <v>980</v>
      </c>
      <c r="J86" s="40"/>
    </row>
    <row r="87" spans="1:13" ht="15.5" thickTop="1" thickBot="1" x14ac:dyDescent="0.4">
      <c r="A87" s="11" t="s">
        <v>34</v>
      </c>
      <c r="B87" s="11">
        <v>910201</v>
      </c>
      <c r="C87" s="11" t="s">
        <v>36</v>
      </c>
      <c r="D87" s="11" t="s">
        <v>35</v>
      </c>
      <c r="E87" s="11">
        <v>320</v>
      </c>
      <c r="F87" s="12">
        <v>43265</v>
      </c>
      <c r="G87" s="12">
        <v>43266</v>
      </c>
      <c r="H87" s="11" t="s">
        <v>19</v>
      </c>
      <c r="I87" s="58">
        <v>320</v>
      </c>
      <c r="J87" s="40"/>
    </row>
    <row r="88" spans="1:13" ht="15.5" thickTop="1" thickBot="1" x14ac:dyDescent="0.4">
      <c r="A88" s="11" t="s">
        <v>34</v>
      </c>
      <c r="B88" s="11">
        <v>910145</v>
      </c>
      <c r="C88" s="11" t="s">
        <v>36</v>
      </c>
      <c r="D88" s="11" t="s">
        <v>35</v>
      </c>
      <c r="E88" s="11">
        <v>450</v>
      </c>
      <c r="F88" s="12">
        <v>43363</v>
      </c>
      <c r="G88" s="12">
        <v>43373</v>
      </c>
      <c r="H88" s="11" t="s">
        <v>19</v>
      </c>
      <c r="I88" s="58">
        <v>450</v>
      </c>
      <c r="J88" s="40"/>
    </row>
    <row r="89" spans="1:13" ht="15.5" thickTop="1" thickBot="1" x14ac:dyDescent="0.4">
      <c r="A89" s="11" t="s">
        <v>34</v>
      </c>
      <c r="B89" s="11">
        <v>910155</v>
      </c>
      <c r="C89" s="11" t="s">
        <v>36</v>
      </c>
      <c r="D89" s="11" t="s">
        <v>35</v>
      </c>
      <c r="E89" s="11">
        <v>330</v>
      </c>
      <c r="F89" s="12">
        <v>43384</v>
      </c>
      <c r="G89" s="12">
        <v>43398</v>
      </c>
      <c r="H89" s="11" t="s">
        <v>19</v>
      </c>
      <c r="I89" s="58">
        <v>330</v>
      </c>
      <c r="J89" s="40"/>
    </row>
    <row r="90" spans="1:13" ht="15.5" thickTop="1" thickBot="1" x14ac:dyDescent="0.4">
      <c r="A90" s="11" t="s">
        <v>34</v>
      </c>
      <c r="B90" s="11">
        <v>100314</v>
      </c>
      <c r="C90" s="11" t="s">
        <v>23</v>
      </c>
      <c r="D90" s="11" t="s">
        <v>35</v>
      </c>
      <c r="E90" s="11">
        <v>32.85</v>
      </c>
      <c r="F90" s="12">
        <v>43396</v>
      </c>
      <c r="G90" s="12">
        <v>43396</v>
      </c>
      <c r="H90" s="11" t="s">
        <v>19</v>
      </c>
      <c r="I90" s="58">
        <v>32.85</v>
      </c>
      <c r="J90" s="40"/>
    </row>
    <row r="91" spans="1:13" ht="15.5" thickTop="1" thickBot="1" x14ac:dyDescent="0.4">
      <c r="A91" s="11" t="s">
        <v>34</v>
      </c>
      <c r="B91" s="11">
        <v>910182</v>
      </c>
      <c r="C91" s="11" t="s">
        <v>36</v>
      </c>
      <c r="D91" s="11" t="s">
        <v>35</v>
      </c>
      <c r="E91" s="11">
        <v>320</v>
      </c>
      <c r="F91" s="12">
        <v>43411</v>
      </c>
      <c r="G91" s="12">
        <v>43465</v>
      </c>
      <c r="H91" s="11" t="s">
        <v>19</v>
      </c>
      <c r="I91" s="58">
        <v>320</v>
      </c>
      <c r="J91" s="40"/>
    </row>
    <row r="92" spans="1:13" ht="15.5" thickTop="1" thickBot="1" x14ac:dyDescent="0.4">
      <c r="A92" s="11" t="s">
        <v>34</v>
      </c>
      <c r="B92" s="3">
        <v>910200</v>
      </c>
      <c r="C92" s="3" t="s">
        <v>36</v>
      </c>
      <c r="D92" s="3" t="s">
        <v>35</v>
      </c>
      <c r="E92" s="3">
        <v>960</v>
      </c>
      <c r="F92" s="16">
        <v>43440</v>
      </c>
      <c r="G92" s="16">
        <v>43465</v>
      </c>
      <c r="H92" s="3" t="s">
        <v>19</v>
      </c>
      <c r="I92" s="38">
        <v>960</v>
      </c>
      <c r="J92" s="40">
        <f>SUM(I82:I92)</f>
        <v>4892.8500000000004</v>
      </c>
    </row>
    <row r="93" spans="1:13" ht="15.5" thickTop="1" thickBot="1" x14ac:dyDescent="0.4">
      <c r="A93" s="3" t="s">
        <v>30</v>
      </c>
      <c r="B93" s="4"/>
      <c r="C93" s="4"/>
      <c r="D93" s="4"/>
      <c r="E93" s="4"/>
      <c r="F93" s="4"/>
      <c r="G93" s="4"/>
      <c r="H93" s="4"/>
      <c r="I93" s="35">
        <f>SUM(I72:I92)</f>
        <v>8802.85</v>
      </c>
      <c r="J93" s="40">
        <f>SUM(J72:J92)</f>
        <v>8802.85</v>
      </c>
    </row>
    <row r="94" spans="1:13" ht="15.5" thickTop="1" thickBot="1" x14ac:dyDescent="0.4">
      <c r="A94" s="208" t="s">
        <v>14</v>
      </c>
      <c r="B94" s="209"/>
      <c r="C94" s="209"/>
      <c r="D94" s="209"/>
      <c r="E94" s="209"/>
      <c r="F94" s="209"/>
      <c r="G94" s="209"/>
      <c r="H94" s="209"/>
      <c r="I94" s="209"/>
      <c r="J94" s="40"/>
    </row>
    <row r="95" spans="1:13" ht="15.5" thickTop="1" thickBot="1" x14ac:dyDescent="0.4">
      <c r="A95" s="3" t="s">
        <v>76</v>
      </c>
      <c r="B95" s="19" t="s">
        <v>102</v>
      </c>
      <c r="C95" s="4" t="s">
        <v>17</v>
      </c>
      <c r="D95" s="4" t="s">
        <v>78</v>
      </c>
      <c r="E95" s="4">
        <f>10636.42+15070.93+5172.94+7365.38</f>
        <v>38245.67</v>
      </c>
      <c r="F95" s="8">
        <v>43100</v>
      </c>
      <c r="G95" s="8">
        <v>43100</v>
      </c>
      <c r="H95" s="4" t="s">
        <v>19</v>
      </c>
      <c r="I95" s="43">
        <f>E95*30%</f>
        <v>11473.700999999999</v>
      </c>
      <c r="J95" s="42"/>
      <c r="M95" t="s">
        <v>20</v>
      </c>
    </row>
    <row r="96" spans="1:13" ht="15.5" thickTop="1" thickBot="1" x14ac:dyDescent="0.4">
      <c r="A96" s="3" t="s">
        <v>76</v>
      </c>
      <c r="B96" s="4">
        <v>102</v>
      </c>
      <c r="C96" s="4" t="s">
        <v>18</v>
      </c>
      <c r="D96" s="4" t="s">
        <v>78</v>
      </c>
      <c r="E96" s="4">
        <v>36770</v>
      </c>
      <c r="F96" s="8">
        <v>43100</v>
      </c>
      <c r="G96" s="8">
        <v>42787</v>
      </c>
      <c r="H96" s="4" t="s">
        <v>19</v>
      </c>
      <c r="I96" s="43">
        <f>E96*25%</f>
        <v>9192.5</v>
      </c>
      <c r="J96" s="42"/>
    </row>
    <row r="97" spans="1:13" ht="15.5" thickTop="1" thickBot="1" x14ac:dyDescent="0.4">
      <c r="A97" s="3" t="s">
        <v>76</v>
      </c>
      <c r="B97" s="4">
        <v>2017003836</v>
      </c>
      <c r="C97" s="4" t="s">
        <v>80</v>
      </c>
      <c r="D97" s="4" t="s">
        <v>100</v>
      </c>
      <c r="E97" s="4">
        <v>619.91999999999996</v>
      </c>
      <c r="F97" s="8">
        <v>43100</v>
      </c>
      <c r="G97" s="8">
        <v>43100</v>
      </c>
      <c r="H97" s="4" t="s">
        <v>19</v>
      </c>
      <c r="I97" s="43">
        <f>103.32*30%</f>
        <v>30.995999999999995</v>
      </c>
      <c r="J97" s="42"/>
    </row>
    <row r="98" spans="1:13" ht="15.5" thickTop="1" thickBot="1" x14ac:dyDescent="0.4">
      <c r="A98" s="3" t="s">
        <v>76</v>
      </c>
      <c r="B98" s="4">
        <v>900023</v>
      </c>
      <c r="C98" s="4" t="s">
        <v>17</v>
      </c>
      <c r="D98" s="4" t="s">
        <v>38</v>
      </c>
      <c r="E98" s="4">
        <v>133.41</v>
      </c>
      <c r="F98" s="8">
        <v>43122</v>
      </c>
      <c r="G98" s="8">
        <v>43129</v>
      </c>
      <c r="H98" s="4" t="s">
        <v>19</v>
      </c>
      <c r="I98" s="43">
        <v>133.41</v>
      </c>
      <c r="J98" s="42">
        <f>SUM(I95:I98)</f>
        <v>20830.607</v>
      </c>
    </row>
    <row r="99" spans="1:13" ht="15.5" thickTop="1" thickBot="1" x14ac:dyDescent="0.4">
      <c r="A99" s="3" t="s">
        <v>76</v>
      </c>
      <c r="B99" s="19" t="s">
        <v>102</v>
      </c>
      <c r="C99" s="4" t="s">
        <v>17</v>
      </c>
      <c r="D99" s="4" t="s">
        <v>75</v>
      </c>
      <c r="E99" s="4">
        <v>38744.82</v>
      </c>
      <c r="F99" s="8">
        <v>43465</v>
      </c>
      <c r="G99" s="8">
        <v>43465</v>
      </c>
      <c r="H99" s="4" t="s">
        <v>19</v>
      </c>
      <c r="I99" s="43">
        <f>E99*30%</f>
        <v>11623.446</v>
      </c>
      <c r="J99" s="42"/>
    </row>
    <row r="100" spans="1:13" ht="15.5" thickTop="1" thickBot="1" x14ac:dyDescent="0.4">
      <c r="A100" s="3" t="s">
        <v>76</v>
      </c>
      <c r="B100" s="4" t="s">
        <v>81</v>
      </c>
      <c r="C100" s="4" t="s">
        <v>18</v>
      </c>
      <c r="D100" s="4" t="s">
        <v>75</v>
      </c>
      <c r="E100" s="4">
        <v>38522</v>
      </c>
      <c r="F100" s="8">
        <v>43465</v>
      </c>
      <c r="G100" s="8">
        <v>43465</v>
      </c>
      <c r="H100" s="4" t="s">
        <v>19</v>
      </c>
      <c r="I100" s="43">
        <f>E100*25%</f>
        <v>9630.5</v>
      </c>
      <c r="J100" s="42"/>
    </row>
    <row r="101" spans="1:13" ht="15.5" thickTop="1" thickBot="1" x14ac:dyDescent="0.4">
      <c r="A101" s="3" t="s">
        <v>76</v>
      </c>
      <c r="B101" s="4">
        <v>20180049996</v>
      </c>
      <c r="C101" s="4" t="s">
        <v>80</v>
      </c>
      <c r="D101" s="4" t="s">
        <v>101</v>
      </c>
      <c r="E101" s="4">
        <v>480.96</v>
      </c>
      <c r="F101" s="8">
        <v>43465</v>
      </c>
      <c r="G101" s="8">
        <v>43465</v>
      </c>
      <c r="H101" s="4" t="s">
        <v>19</v>
      </c>
      <c r="I101" s="43">
        <f>(E101/4)*30%</f>
        <v>36.071999999999996</v>
      </c>
      <c r="J101" s="42"/>
    </row>
    <row r="102" spans="1:13" ht="15.5" thickTop="1" thickBot="1" x14ac:dyDescent="0.4">
      <c r="A102" s="3" t="s">
        <v>76</v>
      </c>
      <c r="B102" s="4">
        <v>100372</v>
      </c>
      <c r="C102" s="4" t="s">
        <v>17</v>
      </c>
      <c r="D102" s="4" t="s">
        <v>79</v>
      </c>
      <c r="E102" s="4">
        <v>35.049999999999997</v>
      </c>
      <c r="F102" s="8">
        <v>43444</v>
      </c>
      <c r="G102" s="8">
        <v>43454</v>
      </c>
      <c r="H102" s="4" t="s">
        <v>19</v>
      </c>
      <c r="I102" s="43">
        <v>35.049999999999997</v>
      </c>
      <c r="J102" s="42">
        <f>SUM(I99:I102)</f>
        <v>21325.067999999999</v>
      </c>
    </row>
    <row r="103" spans="1:13" ht="15.5" thickTop="1" thickBot="1" x14ac:dyDescent="0.4">
      <c r="A103" s="18" t="s">
        <v>30</v>
      </c>
      <c r="B103" s="15"/>
      <c r="C103" s="15"/>
      <c r="D103" s="15"/>
      <c r="E103" s="15"/>
      <c r="F103" s="15"/>
      <c r="G103" s="15"/>
      <c r="H103" s="15"/>
      <c r="I103" s="39">
        <f>SUM(I95:I102)</f>
        <v>42155.675000000003</v>
      </c>
      <c r="J103" s="42">
        <f>SUM(J95:J102)</f>
        <v>42155.675000000003</v>
      </c>
    </row>
    <row r="104" spans="1:13" ht="15.5" thickTop="1" thickBot="1" x14ac:dyDescent="0.4">
      <c r="A104" s="208" t="s">
        <v>15</v>
      </c>
      <c r="B104" s="209"/>
      <c r="C104" s="209"/>
      <c r="D104" s="209"/>
      <c r="E104" s="209"/>
      <c r="F104" s="209"/>
      <c r="G104" s="209"/>
      <c r="H104" s="209"/>
      <c r="I104" s="212"/>
      <c r="J104" s="40"/>
    </row>
    <row r="105" spans="1:13" ht="15.5" thickTop="1" thickBot="1" x14ac:dyDescent="0.4">
      <c r="A105" s="93" t="s">
        <v>122</v>
      </c>
      <c r="B105" s="94">
        <v>100049</v>
      </c>
      <c r="C105" s="22" t="s">
        <v>94</v>
      </c>
      <c r="D105" s="22" t="s">
        <v>95</v>
      </c>
      <c r="E105" s="22">
        <v>1802.41</v>
      </c>
      <c r="F105" s="95">
        <v>42736</v>
      </c>
      <c r="G105" s="95">
        <v>42786</v>
      </c>
      <c r="H105" s="96" t="s">
        <v>19</v>
      </c>
      <c r="I105" s="131">
        <v>450.60250000000002</v>
      </c>
      <c r="J105" s="42">
        <v>450.60250000000002</v>
      </c>
      <c r="M105" s="54">
        <v>0.25</v>
      </c>
    </row>
    <row r="106" spans="1:13" ht="15.5" thickTop="1" thickBot="1" x14ac:dyDescent="0.4">
      <c r="A106" s="93" t="s">
        <v>115</v>
      </c>
      <c r="B106" s="94">
        <v>100353</v>
      </c>
      <c r="C106" s="22" t="s">
        <v>116</v>
      </c>
      <c r="D106" s="22" t="s">
        <v>117</v>
      </c>
      <c r="E106" s="22">
        <v>2631.28</v>
      </c>
      <c r="F106" s="95">
        <v>42993</v>
      </c>
      <c r="G106" s="95">
        <v>43059</v>
      </c>
      <c r="H106" s="96" t="s">
        <v>19</v>
      </c>
      <c r="I106" s="131">
        <v>657.82</v>
      </c>
      <c r="J106" s="42">
        <v>657.82</v>
      </c>
      <c r="M106" s="44">
        <v>0.25</v>
      </c>
    </row>
    <row r="107" spans="1:13" ht="15.5" thickTop="1" thickBot="1" x14ac:dyDescent="0.4">
      <c r="A107" s="47" t="s">
        <v>93</v>
      </c>
      <c r="B107" s="48" t="s">
        <v>120</v>
      </c>
      <c r="C107" s="48" t="s">
        <v>21</v>
      </c>
      <c r="D107" s="48" t="s">
        <v>22</v>
      </c>
      <c r="E107" s="48">
        <v>32077.9</v>
      </c>
      <c r="F107" s="49">
        <v>42736</v>
      </c>
      <c r="G107" s="49">
        <v>43100</v>
      </c>
      <c r="H107" s="50" t="s">
        <v>105</v>
      </c>
      <c r="I107" s="51">
        <v>8019.48</v>
      </c>
      <c r="J107" s="41"/>
      <c r="M107" s="53">
        <v>0.25</v>
      </c>
    </row>
    <row r="108" spans="1:13" ht="15.5" thickTop="1" thickBot="1" x14ac:dyDescent="0.4">
      <c r="A108" s="97" t="s">
        <v>93</v>
      </c>
      <c r="B108" s="22" t="s">
        <v>120</v>
      </c>
      <c r="C108" s="22" t="s">
        <v>84</v>
      </c>
      <c r="D108" s="22" t="s">
        <v>85</v>
      </c>
      <c r="E108" s="22">
        <v>1961.09</v>
      </c>
      <c r="F108" s="95">
        <v>42736</v>
      </c>
      <c r="G108" s="95">
        <v>43100</v>
      </c>
      <c r="H108" s="96" t="s">
        <v>19</v>
      </c>
      <c r="I108" s="131">
        <v>490.27</v>
      </c>
      <c r="J108" s="41"/>
      <c r="M108" s="20">
        <v>0.25</v>
      </c>
    </row>
    <row r="109" spans="1:13" ht="15.5" thickTop="1" thickBot="1" x14ac:dyDescent="0.4">
      <c r="A109" s="93" t="s">
        <v>93</v>
      </c>
      <c r="B109" s="22" t="s">
        <v>120</v>
      </c>
      <c r="C109" s="22" t="s">
        <v>86</v>
      </c>
      <c r="D109" s="22" t="s">
        <v>87</v>
      </c>
      <c r="E109" s="22">
        <v>1597</v>
      </c>
      <c r="F109" s="95">
        <v>42736</v>
      </c>
      <c r="G109" s="95">
        <v>43100</v>
      </c>
      <c r="H109" s="96" t="s">
        <v>28</v>
      </c>
      <c r="I109" s="131">
        <v>399.25</v>
      </c>
      <c r="J109" s="41"/>
      <c r="M109" s="20">
        <v>0.25</v>
      </c>
    </row>
    <row r="110" spans="1:13" ht="15.5" thickTop="1" thickBot="1" x14ac:dyDescent="0.4">
      <c r="A110" s="93" t="s">
        <v>93</v>
      </c>
      <c r="B110" s="94">
        <v>910118</v>
      </c>
      <c r="C110" s="22" t="s">
        <v>89</v>
      </c>
      <c r="D110" s="22" t="s">
        <v>90</v>
      </c>
      <c r="E110" s="22">
        <v>405.18</v>
      </c>
      <c r="F110" s="95">
        <v>42736</v>
      </c>
      <c r="G110" s="95">
        <v>43100</v>
      </c>
      <c r="H110" s="96" t="s">
        <v>19</v>
      </c>
      <c r="I110" s="131">
        <v>101.295</v>
      </c>
      <c r="J110" s="56">
        <f>SUM(I107:I110)</f>
        <v>9010.2950000000001</v>
      </c>
      <c r="M110" s="20">
        <v>0.25</v>
      </c>
    </row>
    <row r="111" spans="1:13" ht="15.5" thickTop="1" thickBot="1" x14ac:dyDescent="0.4">
      <c r="A111" s="93" t="s">
        <v>93</v>
      </c>
      <c r="B111" s="94">
        <v>910032</v>
      </c>
      <c r="C111" s="22" t="s">
        <v>91</v>
      </c>
      <c r="D111" s="22" t="s">
        <v>92</v>
      </c>
      <c r="E111" s="22">
        <v>454.8</v>
      </c>
      <c r="F111" s="95">
        <v>42737</v>
      </c>
      <c r="G111" s="95">
        <v>42776</v>
      </c>
      <c r="H111" s="96" t="s">
        <v>19</v>
      </c>
      <c r="I111" s="131">
        <v>113.7</v>
      </c>
      <c r="J111" s="42">
        <f>I111</f>
        <v>113.7</v>
      </c>
      <c r="M111" s="54">
        <v>0.25</v>
      </c>
    </row>
    <row r="112" spans="1:13" ht="15.5" thickTop="1" thickBot="1" x14ac:dyDescent="0.4">
      <c r="A112" s="93" t="s">
        <v>103</v>
      </c>
      <c r="B112" s="22" t="s">
        <v>120</v>
      </c>
      <c r="C112" s="22" t="s">
        <v>118</v>
      </c>
      <c r="D112" s="22" t="s">
        <v>119</v>
      </c>
      <c r="E112" s="22">
        <v>758.57</v>
      </c>
      <c r="F112" s="95">
        <v>42736</v>
      </c>
      <c r="G112" s="95">
        <v>43059</v>
      </c>
      <c r="H112" s="96" t="s">
        <v>19</v>
      </c>
      <c r="I112" s="131">
        <v>113.7855</v>
      </c>
      <c r="J112" s="42">
        <f t="shared" ref="J112:J113" si="0">I112</f>
        <v>113.7855</v>
      </c>
      <c r="M112" s="44">
        <v>0.4</v>
      </c>
    </row>
    <row r="113" spans="1:13" ht="15.5" thickTop="1" thickBot="1" x14ac:dyDescent="0.4">
      <c r="A113" s="93" t="s">
        <v>112</v>
      </c>
      <c r="B113" s="22" t="s">
        <v>120</v>
      </c>
      <c r="C113" s="22" t="s">
        <v>113</v>
      </c>
      <c r="D113" s="22" t="s">
        <v>114</v>
      </c>
      <c r="E113" s="22">
        <v>660.78</v>
      </c>
      <c r="F113" s="95">
        <v>42736</v>
      </c>
      <c r="G113" s="95">
        <v>43100</v>
      </c>
      <c r="H113" s="96" t="s">
        <v>19</v>
      </c>
      <c r="I113" s="131">
        <v>165.19499999999999</v>
      </c>
      <c r="J113" s="42">
        <f t="shared" si="0"/>
        <v>165.19499999999999</v>
      </c>
      <c r="M113" s="44">
        <v>0.25</v>
      </c>
    </row>
    <row r="114" spans="1:13" ht="15.5" thickTop="1" thickBot="1" x14ac:dyDescent="0.4">
      <c r="A114" s="93" t="s">
        <v>106</v>
      </c>
      <c r="B114" s="22" t="s">
        <v>120</v>
      </c>
      <c r="C114" s="22" t="s">
        <v>108</v>
      </c>
      <c r="D114" s="22" t="s">
        <v>107</v>
      </c>
      <c r="E114" s="22">
        <v>291.81</v>
      </c>
      <c r="F114" s="95">
        <v>42736</v>
      </c>
      <c r="G114" s="95">
        <v>43100</v>
      </c>
      <c r="H114" s="96" t="s">
        <v>26</v>
      </c>
      <c r="I114" s="131">
        <v>116.724</v>
      </c>
      <c r="J114" s="42"/>
      <c r="M114" s="44">
        <v>0.25</v>
      </c>
    </row>
    <row r="115" spans="1:13" ht="15.5" thickTop="1" thickBot="1" x14ac:dyDescent="0.4">
      <c r="A115" s="93" t="s">
        <v>110</v>
      </c>
      <c r="B115" s="22" t="s">
        <v>120</v>
      </c>
      <c r="C115" s="22" t="s">
        <v>128</v>
      </c>
      <c r="D115" s="22" t="s">
        <v>111</v>
      </c>
      <c r="E115" s="22">
        <f>1532.86+708</f>
        <v>2240.8599999999997</v>
      </c>
      <c r="F115" s="95">
        <v>42736</v>
      </c>
      <c r="G115" s="95">
        <v>43100</v>
      </c>
      <c r="H115" s="96" t="s">
        <v>19</v>
      </c>
      <c r="I115" s="131">
        <v>560.21499999999992</v>
      </c>
      <c r="J115" s="42">
        <f>SUM(I114:I115)</f>
        <v>676.93899999999996</v>
      </c>
      <c r="M115" s="44">
        <v>0.25</v>
      </c>
    </row>
    <row r="116" spans="1:13" ht="15.5" thickTop="1" thickBot="1" x14ac:dyDescent="0.4">
      <c r="A116" s="93" t="s">
        <v>121</v>
      </c>
      <c r="B116" s="22" t="s">
        <v>120</v>
      </c>
      <c r="C116" s="22" t="s">
        <v>104</v>
      </c>
      <c r="D116" s="22" t="s">
        <v>82</v>
      </c>
      <c r="E116" s="22">
        <v>8794.7199999999993</v>
      </c>
      <c r="F116" s="95">
        <v>42736</v>
      </c>
      <c r="G116" s="95">
        <v>43100</v>
      </c>
      <c r="H116" s="96" t="s">
        <v>19</v>
      </c>
      <c r="I116" s="131">
        <v>2198.6799999999998</v>
      </c>
      <c r="J116" s="42"/>
      <c r="K116" s="57">
        <f>SUM(I105:I117)</f>
        <v>14362.017000000002</v>
      </c>
      <c r="M116" s="45"/>
    </row>
    <row r="117" spans="1:13" ht="15.5" thickTop="1" thickBot="1" x14ac:dyDescent="0.4">
      <c r="A117" s="93" t="s">
        <v>121</v>
      </c>
      <c r="B117" s="132" t="s">
        <v>140</v>
      </c>
      <c r="C117" s="22" t="s">
        <v>88</v>
      </c>
      <c r="D117" s="22" t="s">
        <v>83</v>
      </c>
      <c r="E117" s="22">
        <v>3900</v>
      </c>
      <c r="F117" s="95">
        <v>42766</v>
      </c>
      <c r="G117" s="95">
        <v>42943</v>
      </c>
      <c r="H117" s="96" t="s">
        <v>19</v>
      </c>
      <c r="I117" s="131">
        <f>E117*25%</f>
        <v>975</v>
      </c>
      <c r="J117" s="42">
        <f>SUM(I116:I117)</f>
        <v>3173.68</v>
      </c>
      <c r="K117" s="57">
        <f>SUM(J105:J117)</f>
        <v>14362.017000000002</v>
      </c>
      <c r="M117" s="21">
        <v>0.25</v>
      </c>
    </row>
    <row r="118" spans="1:13" ht="15.5" thickTop="1" thickBot="1" x14ac:dyDescent="0.4">
      <c r="A118" s="93" t="s">
        <v>99</v>
      </c>
      <c r="B118" s="94">
        <v>910047</v>
      </c>
      <c r="C118" s="22" t="s">
        <v>98</v>
      </c>
      <c r="D118" s="22" t="s">
        <v>125</v>
      </c>
      <c r="E118" s="22">
        <v>350</v>
      </c>
      <c r="F118" s="95">
        <v>42736</v>
      </c>
      <c r="G118" s="95">
        <v>42767</v>
      </c>
      <c r="H118" s="96" t="s">
        <v>28</v>
      </c>
      <c r="I118" s="131">
        <v>350</v>
      </c>
      <c r="J118" s="42"/>
      <c r="M118" s="44">
        <v>0.25</v>
      </c>
    </row>
    <row r="119" spans="1:13" ht="15.5" thickTop="1" thickBot="1" x14ac:dyDescent="0.4">
      <c r="A119" s="93" t="s">
        <v>99</v>
      </c>
      <c r="B119" s="22" t="s">
        <v>120</v>
      </c>
      <c r="C119" s="22" t="s">
        <v>96</v>
      </c>
      <c r="D119" s="22" t="s">
        <v>123</v>
      </c>
      <c r="E119" s="22">
        <v>3508.8</v>
      </c>
      <c r="F119" s="95">
        <v>42766</v>
      </c>
      <c r="G119" s="95">
        <v>43100</v>
      </c>
      <c r="H119" s="96" t="s">
        <v>19</v>
      </c>
      <c r="I119" s="131">
        <v>877.2</v>
      </c>
      <c r="J119" s="42"/>
      <c r="M119" s="44">
        <v>0.25</v>
      </c>
    </row>
    <row r="120" spans="1:13" ht="15.5" thickTop="1" thickBot="1" x14ac:dyDescent="0.4">
      <c r="A120" s="93" t="s">
        <v>122</v>
      </c>
      <c r="B120" s="94">
        <v>1022</v>
      </c>
      <c r="C120" s="22" t="s">
        <v>94</v>
      </c>
      <c r="D120" s="22" t="s">
        <v>95</v>
      </c>
      <c r="E120" s="22">
        <v>1795.31</v>
      </c>
      <c r="F120" s="95">
        <v>43101</v>
      </c>
      <c r="G120" s="22" t="s">
        <v>160</v>
      </c>
      <c r="H120" s="96" t="s">
        <v>19</v>
      </c>
      <c r="I120" s="131">
        <v>448.82749999999999</v>
      </c>
      <c r="J120" s="55"/>
      <c r="M120" s="53">
        <v>0.25</v>
      </c>
    </row>
    <row r="121" spans="1:13" ht="15.5" thickTop="1" thickBot="1" x14ac:dyDescent="0.4">
      <c r="A121" s="97" t="s">
        <v>93</v>
      </c>
      <c r="B121" s="22" t="s">
        <v>120</v>
      </c>
      <c r="C121" s="22" t="s">
        <v>84</v>
      </c>
      <c r="D121" s="22" t="s">
        <v>85</v>
      </c>
      <c r="E121" s="22">
        <v>1745.12</v>
      </c>
      <c r="F121" s="95">
        <v>43101</v>
      </c>
      <c r="G121" s="95">
        <v>43465</v>
      </c>
      <c r="H121" s="96" t="s">
        <v>19</v>
      </c>
      <c r="I121" s="131">
        <v>436.28</v>
      </c>
      <c r="J121" s="55"/>
      <c r="M121" s="20">
        <v>0.25</v>
      </c>
    </row>
    <row r="122" spans="1:13" ht="15.5" thickTop="1" thickBot="1" x14ac:dyDescent="0.4">
      <c r="A122" s="93" t="s">
        <v>93</v>
      </c>
      <c r="B122" s="22" t="s">
        <v>120</v>
      </c>
      <c r="C122" s="22" t="s">
        <v>86</v>
      </c>
      <c r="D122" s="22" t="s">
        <v>87</v>
      </c>
      <c r="E122" s="22">
        <v>1050</v>
      </c>
      <c r="F122" s="95">
        <v>43101</v>
      </c>
      <c r="G122" s="95">
        <v>43465</v>
      </c>
      <c r="H122" s="96" t="s">
        <v>19</v>
      </c>
      <c r="I122" s="131">
        <v>262.5</v>
      </c>
      <c r="J122" s="55"/>
      <c r="M122" s="53">
        <v>0.25</v>
      </c>
    </row>
    <row r="123" spans="1:13" ht="15.5" thickTop="1" thickBot="1" x14ac:dyDescent="0.4">
      <c r="A123" s="93" t="s">
        <v>93</v>
      </c>
      <c r="B123" s="22" t="s">
        <v>120</v>
      </c>
      <c r="C123" s="22" t="s">
        <v>91</v>
      </c>
      <c r="D123" s="22" t="s">
        <v>92</v>
      </c>
      <c r="E123" s="22">
        <v>465.6</v>
      </c>
      <c r="F123" s="95">
        <v>43101</v>
      </c>
      <c r="G123" s="95">
        <v>43465</v>
      </c>
      <c r="H123" s="96" t="s">
        <v>19</v>
      </c>
      <c r="I123" s="131">
        <v>116.4</v>
      </c>
      <c r="J123" s="55"/>
      <c r="M123" s="53">
        <v>0.25</v>
      </c>
    </row>
    <row r="124" spans="1:13" ht="15.5" thickTop="1" thickBot="1" x14ac:dyDescent="0.4">
      <c r="A124" s="93" t="s">
        <v>103</v>
      </c>
      <c r="B124" s="22" t="s">
        <v>120</v>
      </c>
      <c r="C124" s="22" t="s">
        <v>118</v>
      </c>
      <c r="D124" s="22" t="s">
        <v>119</v>
      </c>
      <c r="E124" s="22">
        <v>576.29</v>
      </c>
      <c r="F124" s="95">
        <v>43101</v>
      </c>
      <c r="G124" s="95">
        <v>43453</v>
      </c>
      <c r="H124" s="96" t="s">
        <v>26</v>
      </c>
      <c r="I124" s="131">
        <v>86.443499999999986</v>
      </c>
      <c r="J124" s="55"/>
      <c r="M124" s="20">
        <v>0.25</v>
      </c>
    </row>
    <row r="125" spans="1:13" ht="15.5" thickTop="1" thickBot="1" x14ac:dyDescent="0.4">
      <c r="A125" s="93" t="s">
        <v>112</v>
      </c>
      <c r="B125" s="22" t="s">
        <v>120</v>
      </c>
      <c r="C125" s="22" t="s">
        <v>113</v>
      </c>
      <c r="D125" s="22" t="s">
        <v>114</v>
      </c>
      <c r="E125" s="22">
        <v>1011.62</v>
      </c>
      <c r="F125" s="95">
        <v>43101</v>
      </c>
      <c r="G125" s="95">
        <v>43132</v>
      </c>
      <c r="H125" s="96" t="s">
        <v>19</v>
      </c>
      <c r="I125" s="131">
        <v>252.905</v>
      </c>
      <c r="J125" s="55"/>
      <c r="M125" s="20">
        <v>0.25</v>
      </c>
    </row>
    <row r="126" spans="1:13" ht="15.5" thickTop="1" thickBot="1" x14ac:dyDescent="0.4">
      <c r="A126" s="93" t="s">
        <v>106</v>
      </c>
      <c r="B126" s="22" t="s">
        <v>120</v>
      </c>
      <c r="C126" s="22" t="s">
        <v>108</v>
      </c>
      <c r="D126" s="22" t="s">
        <v>107</v>
      </c>
      <c r="E126" s="22">
        <v>390.37</v>
      </c>
      <c r="F126" s="95">
        <v>43101</v>
      </c>
      <c r="G126" s="95">
        <v>43132</v>
      </c>
      <c r="H126" s="96" t="s">
        <v>26</v>
      </c>
      <c r="I126" s="131">
        <v>156.14800000000002</v>
      </c>
      <c r="J126" s="42"/>
      <c r="M126" s="54">
        <v>0.15</v>
      </c>
    </row>
    <row r="127" spans="1:13" ht="15.5" thickTop="1" thickBot="1" x14ac:dyDescent="0.4">
      <c r="A127" s="93" t="s">
        <v>110</v>
      </c>
      <c r="B127" s="22" t="s">
        <v>120</v>
      </c>
      <c r="C127" s="22" t="s">
        <v>109</v>
      </c>
      <c r="D127" s="22" t="s">
        <v>111</v>
      </c>
      <c r="E127" s="22">
        <v>3236.65</v>
      </c>
      <c r="F127" s="95">
        <v>43101</v>
      </c>
      <c r="G127" s="95">
        <v>43132</v>
      </c>
      <c r="H127" s="96" t="s">
        <v>19</v>
      </c>
      <c r="I127" s="131">
        <f>E127*25%</f>
        <v>809.16250000000002</v>
      </c>
      <c r="J127" s="42"/>
      <c r="M127" s="54">
        <v>0.25</v>
      </c>
    </row>
    <row r="128" spans="1:13" ht="15.5" thickTop="1" thickBot="1" x14ac:dyDescent="0.4">
      <c r="A128" s="93" t="s">
        <v>99</v>
      </c>
      <c r="B128" s="22" t="s">
        <v>120</v>
      </c>
      <c r="C128" s="22" t="s">
        <v>96</v>
      </c>
      <c r="D128" s="22" t="s">
        <v>123</v>
      </c>
      <c r="E128" s="22">
        <v>3508.8</v>
      </c>
      <c r="F128" s="95">
        <v>43101</v>
      </c>
      <c r="G128" s="95">
        <v>43131</v>
      </c>
      <c r="H128" s="96" t="s">
        <v>19</v>
      </c>
      <c r="I128" s="131">
        <f>E128*25%</f>
        <v>877.2</v>
      </c>
      <c r="J128" s="42"/>
      <c r="M128" s="44">
        <v>0.25</v>
      </c>
    </row>
    <row r="129" spans="1:13" ht="15.5" thickTop="1" thickBot="1" x14ac:dyDescent="0.4">
      <c r="A129" s="93" t="s">
        <v>99</v>
      </c>
      <c r="B129" s="22" t="s">
        <v>120</v>
      </c>
      <c r="C129" s="22" t="s">
        <v>98</v>
      </c>
      <c r="D129" s="22" t="s">
        <v>125</v>
      </c>
      <c r="E129" s="22">
        <v>350</v>
      </c>
      <c r="F129" s="95">
        <v>43101</v>
      </c>
      <c r="G129" s="95">
        <v>43132</v>
      </c>
      <c r="H129" s="96" t="s">
        <v>28</v>
      </c>
      <c r="I129" s="131">
        <v>105</v>
      </c>
      <c r="J129" s="42"/>
      <c r="M129" s="44">
        <v>0.4</v>
      </c>
    </row>
    <row r="130" spans="1:13" ht="13.5" customHeight="1" thickTop="1" thickBot="1" x14ac:dyDescent="0.4">
      <c r="A130" s="93" t="s">
        <v>115</v>
      </c>
      <c r="B130" s="94">
        <v>6281</v>
      </c>
      <c r="C130" s="22" t="s">
        <v>116</v>
      </c>
      <c r="D130" s="22" t="s">
        <v>117</v>
      </c>
      <c r="E130" s="22">
        <v>2631.28</v>
      </c>
      <c r="F130" s="95">
        <v>43250</v>
      </c>
      <c r="G130" s="95">
        <v>43368</v>
      </c>
      <c r="H130" s="96" t="s">
        <v>19</v>
      </c>
      <c r="I130" s="131">
        <v>657.82</v>
      </c>
      <c r="J130" s="42"/>
      <c r="M130" s="44">
        <v>0.25</v>
      </c>
    </row>
    <row r="131" spans="1:13" ht="13.5" customHeight="1" thickTop="1" thickBot="1" x14ac:dyDescent="0.4">
      <c r="A131" s="93" t="s">
        <v>93</v>
      </c>
      <c r="B131" s="22" t="s">
        <v>120</v>
      </c>
      <c r="C131" s="22" t="s">
        <v>89</v>
      </c>
      <c r="D131" s="22" t="s">
        <v>90</v>
      </c>
      <c r="E131" s="22">
        <v>411.34</v>
      </c>
      <c r="F131" s="95">
        <v>43282</v>
      </c>
      <c r="G131" s="95">
        <v>43465</v>
      </c>
      <c r="H131" s="96" t="s">
        <v>19</v>
      </c>
      <c r="I131" s="131">
        <f>E131*25%</f>
        <v>102.83499999999999</v>
      </c>
      <c r="J131" s="42"/>
      <c r="M131" s="44">
        <v>0.25</v>
      </c>
    </row>
    <row r="132" spans="1:13" ht="13.5" customHeight="1" thickTop="1" thickBot="1" x14ac:dyDescent="0.4">
      <c r="A132" s="93" t="s">
        <v>93</v>
      </c>
      <c r="B132" s="22" t="s">
        <v>120</v>
      </c>
      <c r="C132" s="22" t="s">
        <v>21</v>
      </c>
      <c r="D132" s="22" t="s">
        <v>22</v>
      </c>
      <c r="E132" s="22">
        <v>34445.129999999997</v>
      </c>
      <c r="F132" s="95">
        <v>43465</v>
      </c>
      <c r="G132" s="95">
        <v>43465</v>
      </c>
      <c r="H132" s="96" t="s">
        <v>105</v>
      </c>
      <c r="I132" s="131">
        <v>8611.2824999999993</v>
      </c>
      <c r="J132" s="42"/>
      <c r="M132" s="21">
        <v>0.25</v>
      </c>
    </row>
    <row r="133" spans="1:13" ht="13.5" customHeight="1" thickTop="1" thickBot="1" x14ac:dyDescent="0.4">
      <c r="A133" s="93" t="s">
        <v>121</v>
      </c>
      <c r="B133" s="22" t="s">
        <v>120</v>
      </c>
      <c r="C133" s="22" t="s">
        <v>104</v>
      </c>
      <c r="D133" s="22" t="s">
        <v>82</v>
      </c>
      <c r="E133" s="22">
        <v>9010.86</v>
      </c>
      <c r="F133" s="95">
        <v>43465</v>
      </c>
      <c r="G133" s="95">
        <v>43466</v>
      </c>
      <c r="H133" s="96" t="s">
        <v>19</v>
      </c>
      <c r="I133" s="131">
        <v>2252.7150000000001</v>
      </c>
      <c r="J133" s="42"/>
      <c r="M133" s="21">
        <v>0.25</v>
      </c>
    </row>
    <row r="134" spans="1:13" ht="13.5" customHeight="1" thickTop="1" thickBot="1" x14ac:dyDescent="0.4">
      <c r="A134" s="93" t="s">
        <v>121</v>
      </c>
      <c r="B134" s="22" t="s">
        <v>120</v>
      </c>
      <c r="C134" s="22" t="s">
        <v>88</v>
      </c>
      <c r="D134" s="22" t="s">
        <v>83</v>
      </c>
      <c r="E134" s="22">
        <v>3900</v>
      </c>
      <c r="F134" s="95">
        <v>43465</v>
      </c>
      <c r="G134" s="95">
        <v>43615</v>
      </c>
      <c r="H134" s="96" t="s">
        <v>19</v>
      </c>
      <c r="I134" s="131">
        <v>975</v>
      </c>
      <c r="J134" s="42"/>
    </row>
    <row r="135" spans="1:13" ht="13.5" customHeight="1" thickTop="1" thickBot="1" x14ac:dyDescent="0.4">
      <c r="A135" s="93" t="s">
        <v>99</v>
      </c>
      <c r="B135" s="22" t="s">
        <v>120</v>
      </c>
      <c r="C135" s="22" t="s">
        <v>97</v>
      </c>
      <c r="D135" s="22" t="s">
        <v>124</v>
      </c>
      <c r="E135" s="22">
        <v>1217.8599999999999</v>
      </c>
      <c r="F135" s="22"/>
      <c r="G135" s="22"/>
      <c r="H135" s="96" t="s">
        <v>19</v>
      </c>
      <c r="I135" s="131">
        <v>304.46499999999997</v>
      </c>
      <c r="J135" s="42"/>
      <c r="M135" s="21">
        <v>0.25</v>
      </c>
    </row>
    <row r="136" spans="1:13" ht="15.5" thickTop="1" thickBot="1" x14ac:dyDescent="0.4">
      <c r="A136" s="3" t="s">
        <v>30</v>
      </c>
      <c r="B136" s="4"/>
      <c r="C136" s="4"/>
      <c r="D136" s="4"/>
      <c r="E136" s="4"/>
      <c r="F136" s="4"/>
      <c r="G136" s="4"/>
      <c r="H136" s="4"/>
      <c r="I136" s="39">
        <f>SUM(I105:I135)</f>
        <v>32044.201000000001</v>
      </c>
      <c r="J136" s="42"/>
    </row>
    <row r="137" spans="1:13" ht="20.5" thickBot="1" x14ac:dyDescent="0.4">
      <c r="A137" s="5"/>
      <c r="B137" s="6"/>
      <c r="C137" s="6"/>
      <c r="D137" s="6"/>
      <c r="E137" s="6"/>
      <c r="F137" s="6"/>
      <c r="G137" s="6"/>
      <c r="H137" s="7" t="s">
        <v>16</v>
      </c>
      <c r="I137" s="30">
        <f>I136+I103+I93+I70+I38</f>
        <v>115547.89600000001</v>
      </c>
    </row>
    <row r="139" spans="1:13" x14ac:dyDescent="0.35">
      <c r="I139" s="57">
        <f>'2017'!I79+'2018'!I82</f>
        <v>115547.89600000001</v>
      </c>
    </row>
    <row r="140" spans="1:13" x14ac:dyDescent="0.35">
      <c r="A140" s="117" t="s">
        <v>143</v>
      </c>
      <c r="B140" s="118"/>
      <c r="C140" s="119"/>
      <c r="D140" s="120" t="s">
        <v>144</v>
      </c>
      <c r="E140" s="118"/>
      <c r="F140" s="118"/>
      <c r="G140" s="121" t="s">
        <v>145</v>
      </c>
      <c r="H140" s="121"/>
      <c r="I140" s="122"/>
    </row>
    <row r="141" spans="1:13" x14ac:dyDescent="0.35">
      <c r="A141" s="123" t="s">
        <v>146</v>
      </c>
      <c r="B141" s="124" t="s">
        <v>150</v>
      </c>
      <c r="C141" s="124"/>
      <c r="D141" s="125" t="s">
        <v>153</v>
      </c>
      <c r="E141" s="124"/>
      <c r="F141" s="124"/>
      <c r="G141" s="124"/>
      <c r="H141" s="124"/>
      <c r="I141" s="126"/>
    </row>
    <row r="142" spans="1:13" x14ac:dyDescent="0.35">
      <c r="A142" s="123" t="s">
        <v>147</v>
      </c>
      <c r="B142" s="124" t="s">
        <v>151</v>
      </c>
      <c r="C142" s="124"/>
      <c r="D142" s="125" t="s">
        <v>154</v>
      </c>
      <c r="E142" s="124"/>
      <c r="F142" s="124"/>
      <c r="G142" s="124"/>
      <c r="H142" s="124"/>
      <c r="I142" s="126"/>
    </row>
    <row r="143" spans="1:13" x14ac:dyDescent="0.35">
      <c r="A143" s="123" t="s">
        <v>148</v>
      </c>
      <c r="B143" s="124" t="s">
        <v>152</v>
      </c>
      <c r="C143" s="124"/>
      <c r="D143" s="125" t="s">
        <v>155</v>
      </c>
      <c r="E143" s="124"/>
      <c r="F143" s="124"/>
      <c r="G143" s="124"/>
      <c r="H143" s="124"/>
      <c r="I143" s="126"/>
    </row>
    <row r="144" spans="1:13" x14ac:dyDescent="0.35">
      <c r="A144" s="123" t="s">
        <v>149</v>
      </c>
      <c r="B144" s="124"/>
      <c r="C144" s="124"/>
      <c r="D144" s="125" t="s">
        <v>149</v>
      </c>
      <c r="E144" s="124"/>
      <c r="F144" s="124"/>
      <c r="G144" s="124"/>
      <c r="H144" s="124"/>
      <c r="I144" s="126"/>
    </row>
    <row r="145" spans="1:9" x14ac:dyDescent="0.35">
      <c r="A145" s="127"/>
      <c r="B145" s="124"/>
      <c r="C145" s="124"/>
      <c r="D145" s="124"/>
      <c r="E145" s="124"/>
      <c r="F145" s="124"/>
      <c r="G145" s="124"/>
      <c r="H145" s="124"/>
      <c r="I145" s="126"/>
    </row>
    <row r="146" spans="1:9" x14ac:dyDescent="0.35">
      <c r="A146" s="128"/>
      <c r="B146" s="129"/>
      <c r="C146" s="129"/>
      <c r="D146" s="129"/>
      <c r="E146" s="129"/>
      <c r="F146" s="129"/>
      <c r="G146" s="129"/>
      <c r="H146" s="129"/>
      <c r="I146" s="130"/>
    </row>
  </sheetData>
  <sortState ref="A106:I120">
    <sortCondition ref="A106:A120"/>
  </sortState>
  <mergeCells count="15">
    <mergeCell ref="A7:J7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A10:I10"/>
    <mergeCell ref="A39:I39"/>
    <mergeCell ref="A71:I71"/>
    <mergeCell ref="A94:I94"/>
    <mergeCell ref="A104:I104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REAL 2017</vt:lpstr>
      <vt:lpstr>REAL 2018</vt:lpstr>
      <vt:lpstr>REAL 2017 2018</vt:lpstr>
      <vt:lpstr>2017</vt:lpstr>
      <vt:lpstr>2018</vt:lpstr>
      <vt:lpstr>2018 TOTAL</vt:lpstr>
      <vt:lpstr>Feuil2</vt:lpstr>
      <vt:lpstr>Feuil3</vt:lpstr>
      <vt:lpstr>'2017'!Zone_d_impression</vt:lpstr>
      <vt:lpstr>'2018'!Zone_d_impression</vt:lpstr>
      <vt:lpstr>'2018 TOTAL'!Zone_d_impression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sakina</dc:creator>
  <cp:lastModifiedBy>sakina</cp:lastModifiedBy>
  <cp:lastPrinted>2019-07-02T11:13:02Z</cp:lastPrinted>
  <dcterms:created xsi:type="dcterms:W3CDTF">2019-05-07T09:12:09Z</dcterms:created>
  <dcterms:modified xsi:type="dcterms:W3CDTF">2019-07-03T12:20:06Z</dcterms:modified>
</cp:coreProperties>
</file>